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Books" sheetId="1" r:id="rId1"/>
  </sheets>
  <definedNames>
    <definedName name="_xlnm.Print_Titles" localSheetId="0">'Books'!$1:$1</definedName>
  </definedNames>
  <calcPr fullCalcOnLoad="1"/>
</workbook>
</file>

<file path=xl/sharedStrings.xml><?xml version="1.0" encoding="utf-8"?>
<sst xmlns="http://schemas.openxmlformats.org/spreadsheetml/2006/main" count="792" uniqueCount="427">
  <si>
    <t>Titre</t>
  </si>
  <si>
    <t>Editeur</t>
  </si>
  <si>
    <t>Auteurs</t>
  </si>
  <si>
    <t>ISBN imprimé</t>
  </si>
  <si>
    <t>ISBN électronique</t>
  </si>
  <si>
    <t>Année de publication</t>
  </si>
  <si>
    <t>URL</t>
  </si>
  <si>
    <t>Prix AP (€)</t>
  </si>
  <si>
    <t>Prix location (€)</t>
  </si>
  <si>
    <t>Y voir mieux, y regarder de plus près</t>
  </si>
  <si>
    <t>Éditions Rue d’Ulm</t>
  </si>
  <si>
    <t>Cohn, Danièle</t>
  </si>
  <si>
    <t>2003</t>
  </si>
  <si>
    <t>Art et utopie</t>
  </si>
  <si>
    <t>Novalis (dir.)</t>
  </si>
  <si>
    <t>2005</t>
  </si>
  <si>
    <t>Esthétique</t>
  </si>
  <si>
    <t>Pareyson, Luigi (dir.)</t>
  </si>
  <si>
    <t>2007</t>
  </si>
  <si>
    <t>Adam et l'Astragale</t>
  </si>
  <si>
    <t>Éditions de la Maison des sciences de l’homme</t>
  </si>
  <si>
    <t>Jolivet, Vincent;Har-Peled, Misgav;Golsenne, Thomas;Dittmar, Pierre-Olivier;Bartholeyns, Gil</t>
  </si>
  <si>
    <t>2009</t>
  </si>
  <si>
    <t>Les horreurs du monde</t>
  </si>
  <si>
    <t>Stanguennec, André (dir.)</t>
  </si>
  <si>
    <t>2010</t>
  </si>
  <si>
    <t>La connaissance métaphysique</t>
  </si>
  <si>
    <t>Collège de France</t>
  </si>
  <si>
    <t>Tiercelin, Claudine (dir.)</t>
  </si>
  <si>
    <t>2011</t>
  </si>
  <si>
    <t>Philosophie des sciences biologiques et médicales</t>
  </si>
  <si>
    <t>2001</t>
  </si>
  <si>
    <t>Hilary Putnam, l'héritage pragmatiste</t>
  </si>
  <si>
    <t>2013</t>
  </si>
  <si>
    <t>À temps et à contretemps</t>
  </si>
  <si>
    <t>Bouveresse, Jacques (dir.)</t>
  </si>
  <si>
    <t>2012</t>
  </si>
  <si>
    <t>Etudes de philosophie du langage</t>
  </si>
  <si>
    <t>Qu'est-ce qu'un système philosophique ?</t>
  </si>
  <si>
    <t>C. S. Peirce et le pragmatisme</t>
  </si>
  <si>
    <t>Dans le labyrinthe: nécessité, contingence et liberté chez Leibniz</t>
  </si>
  <si>
    <t xml:space="preserve">La pluralité interprétative </t>
  </si>
  <si>
    <t>Stock, Brian;Berthoz, Alain;Ossola, Carlo</t>
  </si>
  <si>
    <t>Chroniques orwelliennes</t>
  </si>
  <si>
    <t>Rosat, Jean-Jacques (dir.)</t>
  </si>
  <si>
    <t>Why I am so very unFrench, and other essays</t>
  </si>
  <si>
    <t>Metaphysical Knowledge</t>
  </si>
  <si>
    <t>La pensée-signe</t>
  </si>
  <si>
    <t>Philosophie du langage et de la connaissance</t>
  </si>
  <si>
    <t>1996</t>
  </si>
  <si>
    <t>Measuring Time, Making History</t>
  </si>
  <si>
    <t>Central European University Press</t>
  </si>
  <si>
    <t>Hunt, Lynn (dir.)</t>
  </si>
  <si>
    <t>2008</t>
  </si>
  <si>
    <t>Reconnaissance, identité et intégration sociale</t>
  </si>
  <si>
    <t>Presses universitaires de Paris Nanterre</t>
  </si>
  <si>
    <t>Nour, Soraya;Lazzeri, Christian</t>
  </si>
  <si>
    <t>La figure du philosophe dans les lettres anglaises et française</t>
  </si>
  <si>
    <t>Tadié, Alexis</t>
  </si>
  <si>
    <t>Emmanuel Lévinas-Maurice Blanchot, penser la différence</t>
  </si>
  <si>
    <t>Hoppenot, Éric;Milon, Alain</t>
  </si>
  <si>
    <t>Maurice Blanchot et la philosophie</t>
  </si>
  <si>
    <t>Une histoire consternante</t>
  </si>
  <si>
    <t>Givsan, Hassan</t>
  </si>
  <si>
    <t>Spinoza et les Commentateurs Juifs</t>
  </si>
  <si>
    <t>Presses universitaires de Provence</t>
  </si>
  <si>
    <t>Cassuto, Philippe (dir.)</t>
  </si>
  <si>
    <t>1998</t>
  </si>
  <si>
    <t>Dictionnaire du corps</t>
  </si>
  <si>
    <t>CNRS Éditions</t>
  </si>
  <si>
    <t>Andrieu, Bernard;Boëtsch, Gilles</t>
  </si>
  <si>
    <t>Lucien Lévy-Bruhl</t>
  </si>
  <si>
    <t>Keck, Frédéric (dir.)</t>
  </si>
  <si>
    <t>Georges Friedmann</t>
  </si>
  <si>
    <t>Piotet, Françoise;Grémion, Pierre</t>
  </si>
  <si>
    <t>2004</t>
  </si>
  <si>
    <t>Le Problème des métaux dans la science antique</t>
  </si>
  <si>
    <t>Presses universitaires de Liège</t>
  </si>
  <si>
    <t>Halleux, Robert (dir.)</t>
  </si>
  <si>
    <t>1973</t>
  </si>
  <si>
    <t>Le Philosophe et la Cité</t>
  </si>
  <si>
    <t>Bodéüs, Richard (dir.)</t>
  </si>
  <si>
    <t>1948</t>
  </si>
  <si>
    <t>Essai sur la morale d’Auguste Comte</t>
  </si>
  <si>
    <t>Rutten, Christian (dir.)</t>
  </si>
  <si>
    <t>1972</t>
  </si>
  <si>
    <t>Kêpoi</t>
  </si>
  <si>
    <t>Pirenne-Delforge, Vinciane;Delruelle, Edouard</t>
  </si>
  <si>
    <t>Sociologie de l’intermonde</t>
  </si>
  <si>
    <t>Presses universitaires de Louvain</t>
  </si>
  <si>
    <t>Duby, Françoise (dir.)</t>
  </si>
  <si>
    <t>Le quotidien en situations</t>
  </si>
  <si>
    <t>Gosseries, Axel;Vanderborght, Philippe</t>
  </si>
  <si>
    <t>Arguing about justice</t>
  </si>
  <si>
    <t>Dassetto, Felice (dir.)</t>
  </si>
  <si>
    <t>Penser le bonheur aujourd’hui</t>
  </si>
  <si>
    <t>Hommage à Alexandre Kojève</t>
  </si>
  <si>
    <t>Éditions de la Bibliothèque nationale de France</t>
  </si>
  <si>
    <t>Lussy, Florence de</t>
  </si>
  <si>
    <t>Invito alla filosofia</t>
  </si>
  <si>
    <t>Accademia University Press</t>
  </si>
  <si>
    <t>Schelling, Friedrich W. J. (dir.)</t>
  </si>
  <si>
    <t>Il campo religioso</t>
  </si>
  <si>
    <t>Bourdieu, Pierre (dir.);Alciati, Roberto (dir.);Urciuoli, Emiliano Rubens (dir.)</t>
  </si>
  <si>
    <t>La filosofia positiva di Schelling come unità di Hegel e Schopenhauer</t>
  </si>
  <si>
    <t>Hartmann, Eduard von (dir.);Medri, Alessandro (dir.)</t>
  </si>
  <si>
    <t>Introduzione all’etica medica</t>
  </si>
  <si>
    <t>Premoli De Marchi, Paola (dir.)</t>
  </si>
  <si>
    <t>De Drake à Chatwin : rhétorique de la découverte</t>
  </si>
  <si>
    <t>ENS Éditions</t>
  </si>
  <si>
    <t>Regard, Frédéric (dir.)</t>
  </si>
  <si>
    <t>Matérialisme et passions</t>
  </si>
  <si>
    <t>Thomson, Ann (dir.);Moreau, Pierre-François (dir.)</t>
  </si>
  <si>
    <t>Bakounine jeune hégélien</t>
  </si>
  <si>
    <t>Angaut, Jean-Christophe</t>
  </si>
  <si>
    <t>Lectures de Michel Foucault. Volume 1</t>
  </si>
  <si>
    <t>Zancarini, Jean-Claude (dir.)</t>
  </si>
  <si>
    <t>Lectures de Michel Foucault. Volume 2</t>
  </si>
  <si>
    <t>Da Silva, Emmanuel (dir.)</t>
  </si>
  <si>
    <t>Lectures de Michel Foucault. Volume 3</t>
  </si>
  <si>
    <t>Moreau, Pierre-François (dir.)</t>
  </si>
  <si>
    <t>À la recherche d’une méthode</t>
  </si>
  <si>
    <t>Presses universitaires de Perpignan</t>
  </si>
  <si>
    <t>Deledalle-Rhodes, Janice;Balat, Michel;Deledalle, Gérard;Peirce, Charles Sanders</t>
  </si>
  <si>
    <t>1993</t>
  </si>
  <si>
    <t>Die semiotische Erkenntnistheorie Platons im Siebten Brief</t>
  </si>
  <si>
    <t>C.H.Beck</t>
  </si>
  <si>
    <t>Liatsi, Maria</t>
  </si>
  <si>
    <t>Platons Sophistes</t>
  </si>
  <si>
    <t>Seeck, Gustav Adolf</t>
  </si>
  <si>
    <t>Platons Politikos</t>
  </si>
  <si>
    <t>Écrire, écrire, pourquoi ? Véronique Bergen</t>
  </si>
  <si>
    <t>Éditions de la Bibliothèque publique d'information</t>
  </si>
  <si>
    <t>Bergen, Véronique;Houssin, Xavier</t>
  </si>
  <si>
    <t>À quoi sert la philosophie ?</t>
  </si>
  <si>
    <t>Dagognet, François;Faye, Jean-Pierre;Maggiori, Robert;Sojcher, Jacques</t>
  </si>
  <si>
    <t>2006</t>
  </si>
  <si>
    <t>Un jour Derrida</t>
  </si>
  <si>
    <t>Adami, Valerio;Bégot, Jacques-Olivier;Bougnoux, Daniel;Debray, Régis;Fontenay, Elisabeth de;Gaillard, Françoise;Galard, Jean;Goldschmit, Marc;Mallet, Marie-Louise;Roudinesco, Elisabeth;Sloterdijk, Peter</t>
  </si>
  <si>
    <t>Pratiques de la dissidence économique</t>
  </si>
  <si>
    <t>Graduate Institute Publications</t>
  </si>
  <si>
    <t>Preiswerk, Yvonne (dir.);Sabelli, Fabrizio (dir.)</t>
  </si>
  <si>
    <t>Autobiographie d’un clerc chiite du Ǧabal ‘Āmil</t>
  </si>
  <si>
    <t>Presses de l’Ifpo</t>
  </si>
  <si>
    <t>Al-Amin, Haïtham;Mervin, Sabrina;Al-Amīn, Muḥsin</t>
  </si>
  <si>
    <t>Du Coran à la philosophie</t>
  </si>
  <si>
    <t>Langhade, Jacques</t>
  </si>
  <si>
    <t>1994</t>
  </si>
  <si>
    <t>La introducción del pensamiento moderno en Colombia</t>
  </si>
  <si>
    <t>Universidad externado de Colombia</t>
  </si>
  <si>
    <t>Cataño, Gonzalo</t>
  </si>
  <si>
    <t>Profession éthicien</t>
  </si>
  <si>
    <t>Presses de l’Université de Montréal</t>
  </si>
  <si>
    <t>Weinstock, Daniel M.</t>
  </si>
  <si>
    <t>Profession philosophe</t>
  </si>
  <si>
    <t>Seymour, Michel</t>
  </si>
  <si>
    <t>Âme et iPad</t>
  </si>
  <si>
    <t>Ferraris, Maurizio</t>
  </si>
  <si>
    <t>2014</t>
  </si>
  <si>
    <t>Le meilleur est Avenir</t>
  </si>
  <si>
    <t>Presses universitaires d’Aix-Marseille</t>
  </si>
  <si>
    <t>Mestre, Jacques</t>
  </si>
  <si>
    <t>Les pensées métaphysiques de Spinoza</t>
  </si>
  <si>
    <t>Éditions de la Sorbonne</t>
  </si>
  <si>
    <t>Jaquet, Chantal (dir.)</t>
  </si>
  <si>
    <t>Les expressions de puissance d’agir chez Spinoza</t>
  </si>
  <si>
    <t>Jaquet, Chantal</t>
  </si>
  <si>
    <t>Spinoza au XIXe siècle</t>
  </si>
  <si>
    <t>Salem, Jean (dir.);Moreau, Pierre-François (dir.);Tosel, André (dir.)</t>
  </si>
  <si>
    <t>Spinoza transalpin</t>
  </si>
  <si>
    <t>Moreau, Pierre-François (dir.);Jaquet, Chantal (dir.)</t>
  </si>
  <si>
    <t>Le problème de l’essence de l’homme chez Spinoza</t>
  </si>
  <si>
    <t>Busse, Julien</t>
  </si>
  <si>
    <t>Logique, dynamique et cognition</t>
  </si>
  <si>
    <t>Joinet, Jean-Baptiste (dir.)</t>
  </si>
  <si>
    <t>Les mutations de l’écriture</t>
  </si>
  <si>
    <t>Nicolas, François (dir.)</t>
  </si>
  <si>
    <t>S’orienter dans le langage : l’indexicalité</t>
  </si>
  <si>
    <t>Marthelot, Perrine (dir.)</t>
  </si>
  <si>
    <t>Malaise dans la temporalité</t>
  </si>
  <si>
    <t>Zawadzki, Paul (dir.)</t>
  </si>
  <si>
    <t>2002</t>
  </si>
  <si>
    <t>Complexité-Simplexité</t>
  </si>
  <si>
    <t>Petit, Jean-Luc (dir.);Berthoz, Alain (dir.)</t>
  </si>
  <si>
    <t>Wozu Führung ?</t>
  </si>
  <si>
    <t>KIT Scientific Publishing</t>
  </si>
  <si>
    <t>Werner, Götz W. (dir.);Dellbrügger, Peter (dir.)</t>
  </si>
  <si>
    <t>La reconstruction de la raison</t>
  </si>
  <si>
    <t>Foundations for Moral Relativism</t>
  </si>
  <si>
    <t>Open Book Publishers</t>
  </si>
  <si>
    <t>Velleman, J. David</t>
  </si>
  <si>
    <t>Le Livre au corps</t>
  </si>
  <si>
    <t>Perelman, Marc (dir.);Milon, Alain (dir.)</t>
  </si>
  <si>
    <t>Qu’est-ce qu’un philosophe français ?</t>
  </si>
  <si>
    <t>Éditions de l’École des hautes études en sciences sociales</t>
  </si>
  <si>
    <t>Fabiani, Jean-Louis</t>
  </si>
  <si>
    <t>Où va la philosophie médiévale ?</t>
  </si>
  <si>
    <t>Libera, Alain de</t>
  </si>
  <si>
    <t>Libertés et libéralismes</t>
  </si>
  <si>
    <t>Potier, Jean-Pierre (dir.);Guilhaumou, Jacques (dir.);Fournel, Jean-Louis (dir.)</t>
  </si>
  <si>
    <t>Le moment idéologique</t>
  </si>
  <si>
    <t>Citton, Yves (dir.);Dumasy, Lise (dir.)</t>
  </si>
  <si>
    <t>Raison et foi</t>
  </si>
  <si>
    <t>Attali, Jacques</t>
  </si>
  <si>
    <t>Hegel penseur du droit</t>
  </si>
  <si>
    <t>Kervégan, Jean-François (dir.);Marmasse, Gilles (dir.)</t>
  </si>
  <si>
    <t>Modernité et sécularisation</t>
  </si>
  <si>
    <t>Revault d'Allonnes, Myriam (dir.);Kervégan, Jean-François (dir.);Foessel, Michaël (dir.)</t>
  </si>
  <si>
    <t>L'esprit, figures classiques et contemporaines</t>
  </si>
  <si>
    <t>Gillot, Pascale (dir.)</t>
  </si>
  <si>
    <t>Carl Menger entre Aristote et Hayek</t>
  </si>
  <si>
    <t>Campagnolo, Gilles</t>
  </si>
  <si>
    <t>L'homme dépossédé</t>
  </si>
  <si>
    <t>Haber, Stéphane</t>
  </si>
  <si>
    <t>Droits de l'homme et philosophie</t>
  </si>
  <si>
    <t>Worms, Frédéric (dir.)</t>
  </si>
  <si>
    <t>La reconnaissance aujourd'hui</t>
  </si>
  <si>
    <t>Lazzeri, Christian (dir.);Caillé, Alain (dir.)</t>
  </si>
  <si>
    <t>The Pragmatists and the Human Logic of Truth</t>
  </si>
  <si>
    <t>Tiercelin, Claudine</t>
  </si>
  <si>
    <t>Leibniz et le  principe de raison</t>
  </si>
  <si>
    <t>Fleury, Jean-Matthias (dir.)</t>
  </si>
  <si>
    <t>La métaphysique et les sciences</t>
  </si>
  <si>
    <t>Raison pratique et normativité chez Kant</t>
  </si>
  <si>
    <t>Kervégan, Jean-François (dir.)</t>
  </si>
  <si>
    <t>Les diagonales du médiologue</t>
  </si>
  <si>
    <t>Debray, Régis</t>
  </si>
  <si>
    <t>L'érotisme des problèmes</t>
  </si>
  <si>
    <t>Sébastien Charbonnier</t>
  </si>
  <si>
    <t>2015</t>
  </si>
  <si>
    <t>Des sons et des sens</t>
  </si>
  <si>
    <t>Federico Albano Leoni</t>
  </si>
  <si>
    <t>Bacon et Descartes</t>
  </si>
  <si>
    <t>Élodie Cassan (dir.)</t>
  </si>
  <si>
    <t>Nature and Realism in Schelling’s Philosophy</t>
  </si>
  <si>
    <t>Corriero, Emilio Carlo (dir.);Dezi, Andrea (dir.)</t>
  </si>
  <si>
    <t>Sistema dell’intera filosofia e della filosofia della natura in particolare</t>
  </si>
  <si>
    <t>Schelling, Friedrich W. J.</t>
  </si>
  <si>
    <t>Filosofia Teoretica</t>
  </si>
  <si>
    <t>Solov´ëv, Vladimir S.</t>
  </si>
  <si>
    <t>Esposizione del processo della natura</t>
  </si>
  <si>
    <t>Hegel à Iéna</t>
  </si>
  <si>
    <t>Renault, Emmanuel (dir.);Buée, Jean-Michel (dir.)</t>
  </si>
  <si>
    <t>Retour au Contrat naturel</t>
  </si>
  <si>
    <t>Serres, Michel</t>
  </si>
  <si>
    <t>2000</t>
  </si>
  <si>
    <t>In Search of Meaning</t>
  </si>
  <si>
    <t>Arnswald, Ulrich (dir.)</t>
  </si>
  <si>
    <t>Worte am Werk</t>
  </si>
  <si>
    <t>Carrujo Covas, Luis Miguel</t>
  </si>
  <si>
    <t>Denkräume und Denkbewegungen</t>
  </si>
  <si>
    <t>Hoffstadt, Christian</t>
  </si>
  <si>
    <t>Thomas Morus' Utopia und das Genre der Utopie in der Politischen Philosophie</t>
  </si>
  <si>
    <t>Schütt, Hans-Peter (dir.);Arnswald, Ulrich (dir.)</t>
  </si>
  <si>
    <t>Between Reinhold and Fichte</t>
  </si>
  <si>
    <t>Posesorski, Ezequiel L.</t>
  </si>
  <si>
    <t>Remythisierung und Entmythisierung</t>
  </si>
  <si>
    <t>Horn, Christian</t>
  </si>
  <si>
    <t>Willensfreiheit und deterministisches Chaos</t>
  </si>
  <si>
    <t>Sauter, Elmar</t>
  </si>
  <si>
    <t>Cassirers politische Philosophie</t>
  </si>
  <si>
    <t>Parkhomenko, Roman</t>
  </si>
  <si>
    <t>Islam und Moderne</t>
  </si>
  <si>
    <t>Stutz, Suzan</t>
  </si>
  <si>
    <t>Allgemeine Technologie</t>
  </si>
  <si>
    <t>Ropohl, Günter</t>
  </si>
  <si>
    <t>L'oubli de la société</t>
  </si>
  <si>
    <t>Presses universitaires de Rennes</t>
  </si>
  <si>
    <t>Bonny, Yves;Freitag, Michel</t>
  </si>
  <si>
    <t>L'individu aujourd'hui</t>
  </si>
  <si>
    <t>Le Bart, Christian (dir.);Corcuff, Philippe (dir.);de Singly, François (dir.)</t>
  </si>
  <si>
    <t>Il fascino inquieto dell'utopia</t>
  </si>
  <si>
    <t>Ledizioni</t>
  </si>
  <si>
    <t>De Michelis, Lidia (dir.);Iannaccaro, Giuliana (dir.);Vescovi, Alessandro (dir.)</t>
  </si>
  <si>
    <t>La « Reconnaissance » comme principe de la Théorie critique</t>
  </si>
  <si>
    <t>Schmidt am Bush, Hans-Christoph;Roudaut, Maiwenn (dir.);Olivier, Alain-Patrick (dir.)</t>
  </si>
  <si>
    <t>Platons Philebos</t>
  </si>
  <si>
    <t>Spinoza. État et religion</t>
  </si>
  <si>
    <t>Moreau, Pierre-François</t>
  </si>
  <si>
    <t>Hobbes, Spinoza ou les politiques de la Parole</t>
  </si>
  <si>
    <t>Saada, Julie (dir.)</t>
  </si>
  <si>
    <t>La vision du monde de Wilhelm von Humboldt</t>
  </si>
  <si>
    <t>Chabrolle-Cerretini, Anne-Marie</t>
  </si>
  <si>
    <t>Vertige de l'écriture</t>
  </si>
  <si>
    <t>Favreau, Jean-François</t>
  </si>
  <si>
    <t>La nature de l'entraide</t>
  </si>
  <si>
    <t>Garcia, Renaud (dir.)</t>
  </si>
  <si>
    <t>De Darwin à Lamarck</t>
  </si>
  <si>
    <t>Kropotkine, Pierre;Garcia, Renaud (dir.)</t>
  </si>
  <si>
    <t>Le troisième monde</t>
  </si>
  <si>
    <t>Bouveresse, Jacques</t>
  </si>
  <si>
    <t>Ernest Renan : la science, la métaphysique, la religion et la question de leur avenir</t>
  </si>
  <si>
    <t>L’éthique de la croyance et la question du « poids de l’autorité »</t>
  </si>
  <si>
    <t>Une épistémologie réaliste est-elle possible ?</t>
  </si>
  <si>
    <t>Where is Medieval Philosophy going?</t>
  </si>
  <si>
    <t>Beyond Price</t>
  </si>
  <si>
    <t>Cultural Heritage Ethics</t>
  </si>
  <si>
    <t>Sandis, Constantine (dir.)</t>
  </si>
  <si>
    <t>A Time Travel Dialogue</t>
  </si>
  <si>
    <t>Carroll, John W.</t>
  </si>
  <si>
    <t>Élie Fréron</t>
  </si>
  <si>
    <t>Balcou, Jean (dir.);Cariou, André (dir.);Barthélemy, Sophie (dir.)</t>
  </si>
  <si>
    <t>Pline le Jeune ou le refus du pessimisme</t>
  </si>
  <si>
    <t>Wolff, Étienne</t>
  </si>
  <si>
    <t>Technologies de l'enchantement</t>
  </si>
  <si>
    <t>UGA Éditions</t>
  </si>
  <si>
    <t>Braïto, Angela (dir.);Citton, Yves (dir.)</t>
  </si>
  <si>
    <t>Une parole inquiète</t>
  </si>
  <si>
    <t>Bellon, Guillaume</t>
  </si>
  <si>
    <t>Un illuminismo autocritico</t>
  </si>
  <si>
    <t>Rosenberg &amp; Sellier</t>
  </si>
  <si>
    <t>Genovese, Rino</t>
  </si>
  <si>
    <t>Estraneo, straniero, straordinario</t>
  </si>
  <si>
    <t>Waldenfels, Bernhard</t>
  </si>
  <si>
    <t>Volontà, destino, linguaggio</t>
  </si>
  <si>
    <t>Severino, Emanuele</t>
  </si>
  <si>
    <t>Per un’antropologia della modernità</t>
  </si>
  <si>
    <t>Heller, Agnes</t>
  </si>
  <si>
    <t>Dare ragioni</t>
  </si>
  <si>
    <t>Larmore, Charles</t>
  </si>
  <si>
    <t>Metafisica e modernità</t>
  </si>
  <si>
    <t>Henrich, Dieter</t>
  </si>
  <si>
    <t>Dialogo con l’amore</t>
  </si>
  <si>
    <t>Marion, Jean-Luc</t>
  </si>
  <si>
    <t>L’Italia di Montaigne e altri saggi sull’autore degli “Essais”</t>
  </si>
  <si>
    <t>Sozzi, Lionello</t>
  </si>
  <si>
    <t>Intorno a Jean-Luc Nancy</t>
  </si>
  <si>
    <t>Perone, Ugo (dir.)</t>
  </si>
  <si>
    <t>Filosofia dell’avvenire</t>
  </si>
  <si>
    <t>Hédonismes</t>
  </si>
  <si>
    <t>Presses universitaires du Septentrion</t>
  </si>
  <si>
    <t>Lévy, Carlos (dir.);Boulègue, Laurence (dir.)</t>
  </si>
  <si>
    <t>Commenter et philosopher à la Renaissance</t>
  </si>
  <si>
    <t>Boulègue, Laurence (dir.)</t>
  </si>
  <si>
    <t>Traductions, passages : le domaine anglais</t>
  </si>
  <si>
    <t>Presses universitaires François-Rabelais</t>
  </si>
  <si>
    <t>Romer, Stephen (dir.)</t>
  </si>
  <si>
    <t>Liberté / Libertés</t>
  </si>
  <si>
    <t>Ullmo, Sylvia (dir.)</t>
  </si>
  <si>
    <t>Kierkegaard et la philosophie française</t>
  </si>
  <si>
    <t>Hernandez-Dispaux, Joaquim (dir.);Jean, Grégori (dir.);Leclercq, Jean (dir.)</t>
  </si>
  <si>
    <t>Lectures de Michel Henry</t>
  </si>
  <si>
    <t>Jean, Grégori (dir.);Leclercq, Jean (dir.)</t>
  </si>
  <si>
    <t>Histoire et absolu</t>
  </si>
  <si>
    <t>Colette, Jacques</t>
  </si>
  <si>
    <t>Espérer</t>
  </si>
  <si>
    <t>Lavigne, Jean-François (dir.);Leclercq, Jean (dir.)</t>
  </si>
  <si>
    <t>Préférant miséricorde à rigueur de justice</t>
  </si>
  <si>
    <t>Rousseaux, Xavier (dir.);Dauven, Bernard (dir.)</t>
  </si>
  <si>
    <t>Filosofía radical y utopía</t>
  </si>
  <si>
    <t>Siglo del Hombre Editores</t>
  </si>
  <si>
    <t>Matos, Andityas</t>
  </si>
  <si>
    <t>En el principio era la ética</t>
  </si>
  <si>
    <t>Valencia Gutierrez, Alberto</t>
  </si>
  <si>
    <t>La connaissance et ses raisons</t>
  </si>
  <si>
    <t>Gaultier, Benoit (dir.);Chevalier, Jean-Marie (dir.)</t>
  </si>
  <si>
    <t>2016</t>
  </si>
  <si>
    <t>Che fare, quando fare, se fare</t>
  </si>
  <si>
    <t>Pareti, Germana;Zippo, Antonio G.</t>
  </si>
  <si>
    <t>Dire l'anima</t>
  </si>
  <si>
    <t>Donà, Massimo</t>
  </si>
  <si>
    <t>La Mythologie de l'Antiquité à la modernité</t>
  </si>
  <si>
    <t>Aygon, Jean-Pierre (dir.);Noacco, Cristina (dir.);Bonnet, Alain (dir.)</t>
  </si>
  <si>
    <t>Metaethics from a First Person Standpoint</t>
  </si>
  <si>
    <t>Wilson, Catherine</t>
  </si>
  <si>
    <t>Tolerance</t>
  </si>
  <si>
    <t>Warman, Caroline (dir.)</t>
  </si>
  <si>
    <t>Pensée et existence selon Pessoa et Kierkegaard</t>
  </si>
  <si>
    <t>Bellaiche-Zacharie, Alain</t>
  </si>
  <si>
    <t>La Vie et les vivants</t>
  </si>
  <si>
    <t>Monseu, Nicolas (dir.);Leclercq, Jean (dir.);Jean, Grégori (dir.)</t>
  </si>
  <si>
    <t>Cours sur la volonté</t>
  </si>
  <si>
    <t>Condillac, philosophe du langage ?</t>
  </si>
  <si>
    <t>Bertrand, Aliènor (dir.)</t>
  </si>
  <si>
    <t>Les projets de l’abbé Castel de Saint-Pierre (1658-1743)</t>
  </si>
  <si>
    <t>Presses universitaires de Caen</t>
  </si>
  <si>
    <t>Poulouin, Claudine (dir.);Dornier, Carole (dir.)</t>
  </si>
  <si>
    <t>La théorie physique : son objet, sa structure</t>
  </si>
  <si>
    <t>Duhem, Pierre</t>
  </si>
  <si>
    <t xml:space="preserve">Sonate, que me veux-tu ? </t>
  </si>
  <si>
    <t>Anger, Violaine</t>
  </si>
  <si>
    <t>Spinoza-Deleuze : lectures croisées</t>
  </si>
  <si>
    <t>Sévérac, Pascal (dir.);Sauvagnargues, Anne (dir.)</t>
  </si>
  <si>
    <t>Nihilisme et technique</t>
  </si>
  <si>
    <t>EuroPhilosophie Éditions</t>
  </si>
  <si>
    <t>Jolly, Édouard</t>
  </si>
  <si>
    <t>2017</t>
  </si>
  <si>
    <t>Violences</t>
  </si>
  <si>
    <t>Sibertin-Blanc, Guillaume (dir.)</t>
  </si>
  <si>
    <t>Pierre Bourdieu philosophe</t>
  </si>
  <si>
    <t>Bolmain, Thomas</t>
  </si>
  <si>
    <t>Nouvelles vulnérabilités, nouvelles formes d'engagement</t>
  </si>
  <si>
    <t>Blésin, Laurence;Loute, Alain</t>
  </si>
  <si>
    <t>La critique sociale à la lumière de la phénoménologie pratique</t>
  </si>
  <si>
    <t>Kanabus, Benoît;Popa, Délia</t>
  </si>
  <si>
    <t>L'école mutuelle au-delà de Foucault</t>
  </si>
  <si>
    <t>Pallotta, Julien</t>
  </si>
  <si>
    <t>De la terreur à l'extrême violence</t>
  </si>
  <si>
    <t>Bojanić, Petar;Sibertin-Blanc, Guillaume</t>
  </si>
  <si>
    <t>Deleuze et la violence</t>
  </si>
  <si>
    <t>Milisavljevic, Vladimir;Sibertin-Blanc, Guillaume</t>
  </si>
  <si>
    <t>Violence et langage</t>
  </si>
  <si>
    <t>Veinstein, Léa</t>
  </si>
  <si>
    <t>Fichte : la philosophie de la maturité. Tome I</t>
  </si>
  <si>
    <t>Goddard, Jean-Christophe (dir.);Maesschalck, Marc (dir.)</t>
  </si>
  <si>
    <t>Fichte : la philosophie de la maturité. Tome II</t>
  </si>
  <si>
    <t>Fichte : la philosophie de la maturité. Tome III</t>
  </si>
  <si>
    <t>Leggere Fichte. Volume I</t>
  </si>
  <si>
    <t>Bertinetto, Alessandro (dir.)</t>
  </si>
  <si>
    <t>Leggere Fichte. Volume II</t>
  </si>
  <si>
    <t>Leggere Fichte. Volume III</t>
  </si>
  <si>
    <t>Fichte und Schelling: Der Idealismus in der Diskussion.  Volume I</t>
  </si>
  <si>
    <t>Held, Lukas (dir.);Lemaitre, Jean-Christophe (dir.);Grohmann, Till (dir.)</t>
  </si>
  <si>
    <t>Fichte und Schelling: Der Idealismus in der Diskussion.  Volume II</t>
  </si>
  <si>
    <t>Fichte und Schelling: Der Idealismus in der Diskussion.  Volume III</t>
  </si>
  <si>
    <t>Montesquieu : une histoire de temps</t>
  </si>
  <si>
    <t>Volpilhac-Auger, Catherine</t>
  </si>
  <si>
    <t>Forces et dispositions</t>
  </si>
  <si>
    <t>Fleury, Jean-Matthias</t>
  </si>
  <si>
    <t>L’histoire, les causes et les possibles</t>
  </si>
  <si>
    <t>L’humanisation de la nature</t>
  </si>
  <si>
    <t>Stanguennec, André</t>
  </si>
  <si>
    <t>Les débris épars du progrès</t>
  </si>
  <si>
    <t>Gossiaux, Jean-François</t>
  </si>
  <si>
    <t>Être juré populaire en cour d'assises</t>
  </si>
  <si>
    <t>Gissinger-Bosse, Célia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</si>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</sst>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0000"/>
  </numFmts>
  <fonts count="3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5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5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98"/>
  <sheetViews>
    <sheetView tabSelected="1" zoomScalePageLayoutView="0" workbookViewId="0" topLeftCell="B190">
      <selection activeCell="G198" sqref="G198"/>
    </sheetView>
  </sheetViews>
  <sheetFormatPr defaultColWidth="11.421875" defaultRowHeight="12.75"/>
  <cols>
    <col min="1" max="1" width="38.421875" style="0" customWidth="1"/>
    <col min="2" max="2" width="33.28125" style="0" customWidth="1"/>
    <col min="3" max="3" width="22.57421875" style="0" customWidth="1"/>
    <col min="4" max="4" width="19.140625" style="0" customWidth="1"/>
    <col min="5" max="5" width="19.57421875" style="0" customWidth="1"/>
    <col min="6" max="6" width="10.8515625" style="5" customWidth="1"/>
    <col min="7" max="7" width="38.140625" style="0" customWidth="1"/>
  </cols>
  <sheetData>
    <row r="1" spans="1:9" s="9" customFormat="1" ht="25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9782728802975</v>
      </c>
      <c r="E2" s="2">
        <v>9782728836987</v>
      </c>
      <c r="F2" s="4" t="s">
        <v>12</v>
      </c>
      <c r="G2" s="3" t="str">
        <f>HYPERLINK("http://books.openedition.org/editionsulm/1719","http://books.openedition.org/editionsulm/1719")</f>
        <v>http://books.openedition.org/editionsulm/1719</v>
      </c>
      <c r="H2" s="6">
        <v>45</v>
      </c>
      <c r="I2" s="1">
        <v>14.85</v>
      </c>
    </row>
    <row r="3" spans="1:9" ht="12">
      <c r="A3" s="1" t="s">
        <v>13</v>
      </c>
      <c r="B3" s="1" t="s">
        <v>10</v>
      </c>
      <c r="C3" s="1" t="s">
        <v>14</v>
      </c>
      <c r="D3" s="2">
        <v>9782728803446</v>
      </c>
      <c r="E3" s="2">
        <v>9782728836932</v>
      </c>
      <c r="F3" s="4" t="s">
        <v>15</v>
      </c>
      <c r="G3" s="3" t="str">
        <f>HYPERLINK("http://books.openedition.org/editionsulm/832","http://books.openedition.org/editionsulm/832")</f>
        <v>http://books.openedition.org/editionsulm/832</v>
      </c>
      <c r="H3" s="6">
        <v>25</v>
      </c>
      <c r="I3" s="1">
        <v>8.25</v>
      </c>
    </row>
    <row r="4" spans="1:9" ht="12">
      <c r="A4" s="1" t="s">
        <v>16</v>
      </c>
      <c r="B4" s="1" t="s">
        <v>10</v>
      </c>
      <c r="C4" s="1" t="s">
        <v>17</v>
      </c>
      <c r="D4" s="2">
        <v>9782728803354</v>
      </c>
      <c r="E4" s="2">
        <v>9782728837946</v>
      </c>
      <c r="F4" s="4" t="s">
        <v>18</v>
      </c>
      <c r="G4" s="3" t="str">
        <f>HYPERLINK("http://books.openedition.org/editionsulm/959","http://books.openedition.org/editionsulm/959")</f>
        <v>http://books.openedition.org/editionsulm/959</v>
      </c>
      <c r="H4" s="6">
        <v>45</v>
      </c>
      <c r="I4" s="1">
        <v>14.85</v>
      </c>
    </row>
    <row r="5" spans="1:9" ht="12">
      <c r="A5" s="1" t="s">
        <v>19</v>
      </c>
      <c r="B5" s="1" t="s">
        <v>20</v>
      </c>
      <c r="C5" s="1" t="s">
        <v>21</v>
      </c>
      <c r="D5" s="2">
        <v>9782735112180</v>
      </c>
      <c r="E5" s="2">
        <v>9782735116638</v>
      </c>
      <c r="F5" s="4" t="s">
        <v>22</v>
      </c>
      <c r="G5" s="3" t="str">
        <f>HYPERLINK("http://books.openedition.org/editionsmsh/1696","http://books.openedition.org/editionsmsh/1696")</f>
        <v>http://books.openedition.org/editionsmsh/1696</v>
      </c>
      <c r="H5" s="6">
        <v>67.5</v>
      </c>
      <c r="I5" s="1">
        <v>22.28</v>
      </c>
    </row>
    <row r="6" spans="1:9" ht="12">
      <c r="A6" s="1" t="s">
        <v>23</v>
      </c>
      <c r="B6" s="1" t="s">
        <v>20</v>
      </c>
      <c r="C6" s="1" t="s">
        <v>24</v>
      </c>
      <c r="D6" s="2">
        <v>9782735113354</v>
      </c>
      <c r="E6" s="2">
        <v>9782735115716</v>
      </c>
      <c r="F6" s="4" t="s">
        <v>25</v>
      </c>
      <c r="G6" s="3" t="str">
        <f>HYPERLINK("http://books.openedition.org/editionsmsh/1061","http://books.openedition.org/editionsmsh/1061")</f>
        <v>http://books.openedition.org/editionsmsh/1061</v>
      </c>
      <c r="H6" s="6">
        <v>80</v>
      </c>
      <c r="I6" s="1">
        <v>26.4</v>
      </c>
    </row>
    <row r="7" spans="1:9" ht="12">
      <c r="A7" s="1" t="s">
        <v>26</v>
      </c>
      <c r="B7" s="1" t="s">
        <v>27</v>
      </c>
      <c r="C7" s="1" t="s">
        <v>28</v>
      </c>
      <c r="D7" s="2">
        <v>9782213666396</v>
      </c>
      <c r="E7" s="2">
        <v>9782722601482</v>
      </c>
      <c r="F7" s="4" t="s">
        <v>29</v>
      </c>
      <c r="G7" s="3" t="str">
        <f>HYPERLINK("http://books.openedition.org/cdf/444","http://books.openedition.org/cdf/444")</f>
        <v>http://books.openedition.org/cdf/444</v>
      </c>
      <c r="H7" s="6">
        <v>7.5</v>
      </c>
      <c r="I7" s="1">
        <v>2.48</v>
      </c>
    </row>
    <row r="8" spans="1:9" ht="12">
      <c r="A8" s="1" t="s">
        <v>30</v>
      </c>
      <c r="B8" s="1" t="s">
        <v>27</v>
      </c>
      <c r="C8" s="1"/>
      <c r="D8" s="2">
        <v>9782722600621</v>
      </c>
      <c r="E8" s="2">
        <v>9782722602236</v>
      </c>
      <c r="F8" s="4" t="s">
        <v>31</v>
      </c>
      <c r="G8" s="3" t="str">
        <f>HYPERLINK("http://books.openedition.org/cdf/769","http://books.openedition.org/cdf/769")</f>
        <v>http://books.openedition.org/cdf/769</v>
      </c>
      <c r="H8" s="6">
        <v>7.5</v>
      </c>
      <c r="I8" s="1">
        <v>2.48</v>
      </c>
    </row>
    <row r="9" spans="1:9" ht="12">
      <c r="A9" s="1" t="s">
        <v>32</v>
      </c>
      <c r="B9" s="1" t="s">
        <v>27</v>
      </c>
      <c r="C9" s="1" t="s">
        <v>28</v>
      </c>
      <c r="D9" s="1"/>
      <c r="E9" s="2">
        <v>9782722601888</v>
      </c>
      <c r="F9" s="4" t="s">
        <v>33</v>
      </c>
      <c r="G9" s="3" t="str">
        <f>HYPERLINK("http://books.openedition.org/cdf/2010","http://books.openedition.org/cdf/2010")</f>
        <v>http://books.openedition.org/cdf/2010</v>
      </c>
      <c r="H9" s="6">
        <v>7.5</v>
      </c>
      <c r="I9" s="1">
        <v>2.48</v>
      </c>
    </row>
    <row r="10" spans="1:9" ht="12">
      <c r="A10" s="1" t="s">
        <v>34</v>
      </c>
      <c r="B10" s="1" t="s">
        <v>27</v>
      </c>
      <c r="C10" s="1" t="s">
        <v>35</v>
      </c>
      <c r="D10" s="1"/>
      <c r="E10" s="2">
        <v>9782722601543</v>
      </c>
      <c r="F10" s="4" t="s">
        <v>36</v>
      </c>
      <c r="G10" s="3" t="str">
        <f>HYPERLINK("http://books.openedition.org/cdf/2034","http://books.openedition.org/cdf/2034")</f>
        <v>http://books.openedition.org/cdf/2034</v>
      </c>
      <c r="H10" s="6">
        <v>7.5</v>
      </c>
      <c r="I10" s="1">
        <v>2.48</v>
      </c>
    </row>
    <row r="11" spans="1:9" ht="12">
      <c r="A11" s="1" t="s">
        <v>37</v>
      </c>
      <c r="B11" s="1" t="s">
        <v>27</v>
      </c>
      <c r="C11" s="1" t="s">
        <v>35</v>
      </c>
      <c r="D11" s="1"/>
      <c r="E11" s="2">
        <v>9782722601994</v>
      </c>
      <c r="F11" s="4" t="s">
        <v>33</v>
      </c>
      <c r="G11" s="3" t="str">
        <f>HYPERLINK("http://books.openedition.org/cdf/1949","http://books.openedition.org/cdf/1949")</f>
        <v>http://books.openedition.org/cdf/1949</v>
      </c>
      <c r="H11" s="6">
        <v>7.5</v>
      </c>
      <c r="I11" s="1">
        <v>2.48</v>
      </c>
    </row>
    <row r="12" spans="1:9" ht="12">
      <c r="A12" s="1" t="s">
        <v>38</v>
      </c>
      <c r="B12" s="1" t="s">
        <v>27</v>
      </c>
      <c r="C12" s="1" t="s">
        <v>35</v>
      </c>
      <c r="D12" s="1"/>
      <c r="E12" s="2">
        <v>9782722601529</v>
      </c>
      <c r="F12" s="4" t="s">
        <v>36</v>
      </c>
      <c r="G12" s="3" t="str">
        <f>HYPERLINK("http://books.openedition.org/cdf/1715","http://books.openedition.org/cdf/1715")</f>
        <v>http://books.openedition.org/cdf/1715</v>
      </c>
      <c r="H12" s="6">
        <v>17.5</v>
      </c>
      <c r="I12" s="1">
        <v>5.78</v>
      </c>
    </row>
    <row r="13" spans="1:9" ht="12">
      <c r="A13" s="1" t="s">
        <v>39</v>
      </c>
      <c r="B13" s="1" t="s">
        <v>27</v>
      </c>
      <c r="C13" s="1" t="s">
        <v>28</v>
      </c>
      <c r="D13" s="1"/>
      <c r="E13" s="2">
        <v>9782722601901</v>
      </c>
      <c r="F13" s="4" t="s">
        <v>33</v>
      </c>
      <c r="G13" s="3" t="str">
        <f>HYPERLINK("http://books.openedition.org/cdf/1985","http://books.openedition.org/cdf/1985")</f>
        <v>http://books.openedition.org/cdf/1985</v>
      </c>
      <c r="H13" s="6">
        <v>7.5</v>
      </c>
      <c r="I13" s="1">
        <v>2.48</v>
      </c>
    </row>
    <row r="14" spans="1:9" ht="12">
      <c r="A14" s="1" t="s">
        <v>40</v>
      </c>
      <c r="B14" s="1" t="s">
        <v>27</v>
      </c>
      <c r="C14" s="1" t="s">
        <v>35</v>
      </c>
      <c r="D14" s="1"/>
      <c r="E14" s="2">
        <v>9782722601611</v>
      </c>
      <c r="F14" s="4" t="s">
        <v>36</v>
      </c>
      <c r="G14" s="3" t="str">
        <f>HYPERLINK("http://books.openedition.org/cdf/1785","http://books.openedition.org/cdf/1785")</f>
        <v>http://books.openedition.org/cdf/1785</v>
      </c>
      <c r="H14" s="6">
        <v>17.5</v>
      </c>
      <c r="I14" s="1">
        <v>5.78</v>
      </c>
    </row>
    <row r="15" spans="1:9" ht="12">
      <c r="A15" s="1" t="s">
        <v>41</v>
      </c>
      <c r="B15" s="1" t="s">
        <v>27</v>
      </c>
      <c r="C15" s="1" t="s">
        <v>42</v>
      </c>
      <c r="D15" s="2">
        <v>9782722601109</v>
      </c>
      <c r="E15" s="2">
        <v>9782722601321</v>
      </c>
      <c r="F15" s="4" t="s">
        <v>25</v>
      </c>
      <c r="G15" s="3" t="str">
        <f>HYPERLINK("http://books.openedition.org/cdf/1421","http://books.openedition.org/cdf/1421")</f>
        <v>http://books.openedition.org/cdf/1421</v>
      </c>
      <c r="H15" s="6">
        <v>7.5</v>
      </c>
      <c r="I15" s="1">
        <v>2.48</v>
      </c>
    </row>
    <row r="16" spans="1:9" ht="12">
      <c r="A16" s="1" t="s">
        <v>43</v>
      </c>
      <c r="B16" s="1" t="s">
        <v>27</v>
      </c>
      <c r="C16" s="1" t="s">
        <v>44</v>
      </c>
      <c r="D16" s="1"/>
      <c r="E16" s="2">
        <v>9782722601598</v>
      </c>
      <c r="F16" s="4" t="s">
        <v>36</v>
      </c>
      <c r="G16" s="3" t="str">
        <f>HYPERLINK("http://books.openedition.org/cdf/2067","http://books.openedition.org/cdf/2067")</f>
        <v>http://books.openedition.org/cdf/2067</v>
      </c>
      <c r="H16" s="6">
        <v>7.5</v>
      </c>
      <c r="I16" s="1">
        <v>2.48</v>
      </c>
    </row>
    <row r="17" spans="1:9" ht="12">
      <c r="A17" s="1" t="s">
        <v>45</v>
      </c>
      <c r="B17" s="1" t="s">
        <v>27</v>
      </c>
      <c r="C17" s="1" t="s">
        <v>35</v>
      </c>
      <c r="D17" s="1"/>
      <c r="E17" s="2">
        <v>9782722602250</v>
      </c>
      <c r="F17" s="4" t="s">
        <v>33</v>
      </c>
      <c r="G17" s="3" t="str">
        <f>HYPERLINK("http://books.openedition.org/cdf/2123","http://books.openedition.org/cdf/2123")</f>
        <v>http://books.openedition.org/cdf/2123</v>
      </c>
      <c r="H17" s="6">
        <v>7.5</v>
      </c>
      <c r="I17" s="1">
        <v>2.48</v>
      </c>
    </row>
    <row r="18" spans="1:9" ht="12">
      <c r="A18" s="1" t="s">
        <v>46</v>
      </c>
      <c r="B18" s="1" t="s">
        <v>27</v>
      </c>
      <c r="C18" s="1" t="s">
        <v>28</v>
      </c>
      <c r="D18" s="1"/>
      <c r="E18" s="2">
        <v>9782722602304</v>
      </c>
      <c r="F18" s="4" t="s">
        <v>33</v>
      </c>
      <c r="G18" s="3" t="str">
        <f>HYPERLINK("http://books.openedition.org/cdf/2198","http://books.openedition.org/cdf/2198")</f>
        <v>http://books.openedition.org/cdf/2198</v>
      </c>
      <c r="H18" s="6">
        <v>7.5</v>
      </c>
      <c r="I18" s="1">
        <v>2.48</v>
      </c>
    </row>
    <row r="19" spans="1:9" ht="12">
      <c r="A19" s="1" t="s">
        <v>47</v>
      </c>
      <c r="B19" s="1" t="s">
        <v>27</v>
      </c>
      <c r="C19" s="1" t="s">
        <v>28</v>
      </c>
      <c r="D19" s="1"/>
      <c r="E19" s="2">
        <v>9782722602335</v>
      </c>
      <c r="F19" s="4" t="s">
        <v>33</v>
      </c>
      <c r="G19" s="3" t="str">
        <f>HYPERLINK("http://books.openedition.org/cdf/2209","http://books.openedition.org/cdf/2209")</f>
        <v>http://books.openedition.org/cdf/2209</v>
      </c>
      <c r="H19" s="6">
        <v>10</v>
      </c>
      <c r="I19" s="1">
        <v>3.3</v>
      </c>
    </row>
    <row r="20" spans="1:9" ht="12">
      <c r="A20" s="1" t="s">
        <v>48</v>
      </c>
      <c r="B20" s="1" t="s">
        <v>27</v>
      </c>
      <c r="C20" s="1" t="s">
        <v>35</v>
      </c>
      <c r="D20" s="2">
        <v>9782722600300</v>
      </c>
      <c r="E20" s="2">
        <v>9782722602175</v>
      </c>
      <c r="F20" s="4" t="s">
        <v>49</v>
      </c>
      <c r="G20" s="3" t="str">
        <f>HYPERLINK("http://books.openedition.org/cdf/653","http://books.openedition.org/cdf/653")</f>
        <v>http://books.openedition.org/cdf/653</v>
      </c>
      <c r="H20" s="6">
        <v>7.5</v>
      </c>
      <c r="I20" s="1">
        <v>2.48</v>
      </c>
    </row>
    <row r="21" spans="1:9" ht="12">
      <c r="A21" s="1" t="s">
        <v>50</v>
      </c>
      <c r="B21" s="1" t="s">
        <v>51</v>
      </c>
      <c r="C21" s="1" t="s">
        <v>52</v>
      </c>
      <c r="D21" s="2">
        <v>9789639776142</v>
      </c>
      <c r="E21" s="2">
        <v>9786155211485</v>
      </c>
      <c r="F21" s="4" t="s">
        <v>53</v>
      </c>
      <c r="G21" s="3" t="str">
        <f>HYPERLINK("http://books.openedition.org/ceup/810","http://books.openedition.org/ceup/810")</f>
        <v>http://books.openedition.org/ceup/810</v>
      </c>
      <c r="H21" s="6">
        <v>32.38</v>
      </c>
      <c r="I21" s="1">
        <v>10.69</v>
      </c>
    </row>
    <row r="22" spans="1:9" ht="12">
      <c r="A22" s="1" t="s">
        <v>54</v>
      </c>
      <c r="B22" s="1" t="s">
        <v>55</v>
      </c>
      <c r="C22" s="1" t="s">
        <v>56</v>
      </c>
      <c r="D22" s="2">
        <v>9782840160366</v>
      </c>
      <c r="E22" s="2">
        <v>9782821826908</v>
      </c>
      <c r="F22" s="4" t="s">
        <v>22</v>
      </c>
      <c r="G22" s="3" t="str">
        <f>HYPERLINK("http://books.openedition.org/pupo/711","http://books.openedition.org/pupo/711")</f>
        <v>http://books.openedition.org/pupo/711</v>
      </c>
      <c r="H22" s="6">
        <v>70</v>
      </c>
      <c r="I22" s="1">
        <v>23.1</v>
      </c>
    </row>
    <row r="23" spans="1:9" ht="12">
      <c r="A23" s="1" t="s">
        <v>57</v>
      </c>
      <c r="B23" s="1" t="s">
        <v>55</v>
      </c>
      <c r="C23" s="1" t="s">
        <v>58</v>
      </c>
      <c r="D23" s="2">
        <v>9782840160649</v>
      </c>
      <c r="E23" s="2">
        <v>9782821826779</v>
      </c>
      <c r="F23" s="4" t="s">
        <v>25</v>
      </c>
      <c r="G23" s="3" t="str">
        <f>HYPERLINK("http://books.openedition.org/pupo/977","http://books.openedition.org/pupo/977")</f>
        <v>http://books.openedition.org/pupo/977</v>
      </c>
      <c r="H23" s="6">
        <v>60</v>
      </c>
      <c r="I23" s="1">
        <v>19.8</v>
      </c>
    </row>
    <row r="24" spans="1:9" ht="12">
      <c r="A24" s="1" t="s">
        <v>59</v>
      </c>
      <c r="B24" s="1" t="s">
        <v>55</v>
      </c>
      <c r="C24" s="1" t="s">
        <v>60</v>
      </c>
      <c r="D24" s="2">
        <v>9782840160113</v>
      </c>
      <c r="E24" s="2">
        <v>9782821826885</v>
      </c>
      <c r="F24" s="4" t="s">
        <v>53</v>
      </c>
      <c r="G24" s="3" t="str">
        <f>HYPERLINK("http://books.openedition.org/pupo/845","http://books.openedition.org/pupo/845")</f>
        <v>http://books.openedition.org/pupo/845</v>
      </c>
      <c r="H24" s="6">
        <v>70</v>
      </c>
      <c r="I24" s="1">
        <v>23.1</v>
      </c>
    </row>
    <row r="25" spans="1:9" ht="12">
      <c r="A25" s="1" t="s">
        <v>61</v>
      </c>
      <c r="B25" s="1" t="s">
        <v>55</v>
      </c>
      <c r="C25" s="1" t="s">
        <v>60</v>
      </c>
      <c r="D25" s="2">
        <v>9782840160557</v>
      </c>
      <c r="E25" s="2">
        <v>9782821826878</v>
      </c>
      <c r="F25" s="4" t="s">
        <v>25</v>
      </c>
      <c r="G25" s="3" t="str">
        <f>HYPERLINK("http://books.openedition.org/pupo/1090","http://books.openedition.org/pupo/1090")</f>
        <v>http://books.openedition.org/pupo/1090</v>
      </c>
      <c r="H25" s="6">
        <v>70</v>
      </c>
      <c r="I25" s="1">
        <v>23.1</v>
      </c>
    </row>
    <row r="26" spans="1:9" ht="12">
      <c r="A26" s="1" t="s">
        <v>62</v>
      </c>
      <c r="B26" s="1" t="s">
        <v>55</v>
      </c>
      <c r="C26" s="1" t="s">
        <v>63</v>
      </c>
      <c r="D26" s="2">
        <v>9782840160786</v>
      </c>
      <c r="E26" s="2">
        <v>9782821826694</v>
      </c>
      <c r="F26" s="4" t="s">
        <v>29</v>
      </c>
      <c r="G26" s="3" t="str">
        <f>HYPERLINK("http://books.openedition.org/pupo/1189","http://books.openedition.org/pupo/1189")</f>
        <v>http://books.openedition.org/pupo/1189</v>
      </c>
      <c r="H26" s="6">
        <v>40</v>
      </c>
      <c r="I26" s="1">
        <v>13.2</v>
      </c>
    </row>
    <row r="27" spans="1:9" ht="12">
      <c r="A27" s="1" t="s">
        <v>64</v>
      </c>
      <c r="B27" s="1" t="s">
        <v>65</v>
      </c>
      <c r="C27" s="1" t="s">
        <v>66</v>
      </c>
      <c r="D27" s="2">
        <v>9782853994248</v>
      </c>
      <c r="E27" s="2">
        <v>9782821827523</v>
      </c>
      <c r="F27" s="4" t="s">
        <v>67</v>
      </c>
      <c r="G27" s="3" t="str">
        <f>HYPERLINK("http://books.openedition.org/pup/879","http://books.openedition.org/pup/879")</f>
        <v>http://books.openedition.org/pup/879</v>
      </c>
      <c r="H27" s="6">
        <v>54.2</v>
      </c>
      <c r="I27" s="1">
        <v>17.89</v>
      </c>
    </row>
    <row r="28" spans="1:9" ht="12">
      <c r="A28" s="1" t="s">
        <v>68</v>
      </c>
      <c r="B28" s="1" t="s">
        <v>69</v>
      </c>
      <c r="C28" s="1" t="s">
        <v>70</v>
      </c>
      <c r="D28" s="2">
        <v>9782271066619</v>
      </c>
      <c r="E28" s="2">
        <v>9782271077929</v>
      </c>
      <c r="F28" s="4" t="s">
        <v>53</v>
      </c>
      <c r="G28" s="3" t="str">
        <f>HYPERLINK("http://books.openedition.org/editionscnrs/4484","http://books.openedition.org/editionscnrs/4484")</f>
        <v>http://books.openedition.org/editionscnrs/4484</v>
      </c>
      <c r="H28" s="6">
        <v>35.55</v>
      </c>
      <c r="I28" s="1">
        <v>11.73</v>
      </c>
    </row>
    <row r="29" spans="1:9" ht="12">
      <c r="A29" s="1" t="s">
        <v>71</v>
      </c>
      <c r="B29" s="1" t="s">
        <v>69</v>
      </c>
      <c r="C29" s="1" t="s">
        <v>72</v>
      </c>
      <c r="D29" s="2">
        <v>9782271066527</v>
      </c>
      <c r="E29" s="2">
        <v>9782271078094</v>
      </c>
      <c r="F29" s="4" t="s">
        <v>53</v>
      </c>
      <c r="G29" s="3" t="str">
        <f>HYPERLINK("http://books.openedition.org/editionscnrs/2054","http://books.openedition.org/editionscnrs/2054")</f>
        <v>http://books.openedition.org/editionscnrs/2054</v>
      </c>
      <c r="H29" s="6">
        <v>66.35</v>
      </c>
      <c r="I29" s="1">
        <v>21.9</v>
      </c>
    </row>
    <row r="30" spans="1:9" ht="12">
      <c r="A30" s="1" t="s">
        <v>73</v>
      </c>
      <c r="B30" s="1" t="s">
        <v>69</v>
      </c>
      <c r="C30" s="1" t="s">
        <v>74</v>
      </c>
      <c r="D30" s="2">
        <v>9782271062345</v>
      </c>
      <c r="E30" s="2">
        <v>9782271078001</v>
      </c>
      <c r="F30" s="4" t="s">
        <v>75</v>
      </c>
      <c r="G30" s="3" t="str">
        <f>HYPERLINK("http://books.openedition.org/editionscnrs/1637","http://books.openedition.org/editionscnrs/1637")</f>
        <v>http://books.openedition.org/editionscnrs/1637</v>
      </c>
      <c r="H30" s="6">
        <v>36.03</v>
      </c>
      <c r="I30" s="1">
        <v>11.89</v>
      </c>
    </row>
    <row r="31" spans="1:9" ht="12">
      <c r="A31" s="1" t="s">
        <v>76</v>
      </c>
      <c r="B31" s="1" t="s">
        <v>77</v>
      </c>
      <c r="C31" s="1" t="s">
        <v>78</v>
      </c>
      <c r="D31" s="2">
        <v>9782251662091</v>
      </c>
      <c r="E31" s="2">
        <v>9782821828902</v>
      </c>
      <c r="F31" s="4" t="s">
        <v>79</v>
      </c>
      <c r="G31" s="3" t="str">
        <f>HYPERLINK("http://books.openedition.org/pulg/950","http://books.openedition.org/pulg/950")</f>
        <v>http://books.openedition.org/pulg/950</v>
      </c>
      <c r="H31" s="6">
        <v>12.48</v>
      </c>
      <c r="I31" s="1">
        <v>4.12</v>
      </c>
    </row>
    <row r="32" spans="1:9" ht="12">
      <c r="A32" s="1" t="s">
        <v>80</v>
      </c>
      <c r="B32" s="1" t="s">
        <v>77</v>
      </c>
      <c r="C32" s="1" t="s">
        <v>81</v>
      </c>
      <c r="D32" s="2">
        <v>9782251662350</v>
      </c>
      <c r="E32" s="2">
        <v>9782821828841</v>
      </c>
      <c r="F32" s="4" t="s">
        <v>82</v>
      </c>
      <c r="G32" s="3" t="str">
        <f>HYPERLINK("http://books.openedition.org/pulg/437","http://books.openedition.org/pulg/437")</f>
        <v>http://books.openedition.org/pulg/437</v>
      </c>
      <c r="H32" s="6">
        <v>21.23</v>
      </c>
      <c r="I32" s="1">
        <v>7.01</v>
      </c>
    </row>
    <row r="33" spans="1:9" ht="12">
      <c r="A33" s="1" t="s">
        <v>83</v>
      </c>
      <c r="B33" s="1" t="s">
        <v>77</v>
      </c>
      <c r="C33" s="1" t="s">
        <v>84</v>
      </c>
      <c r="D33" s="2">
        <v>9782251661995</v>
      </c>
      <c r="E33" s="2">
        <v>9782821828827</v>
      </c>
      <c r="F33" s="4" t="s">
        <v>85</v>
      </c>
      <c r="G33" s="3" t="str">
        <f>HYPERLINK("http://books.openedition.org/pulg/317","http://books.openedition.org/pulg/317")</f>
        <v>http://books.openedition.org/pulg/317</v>
      </c>
      <c r="H33" s="6">
        <v>12.48</v>
      </c>
      <c r="I33" s="1">
        <v>4.12</v>
      </c>
    </row>
    <row r="34" spans="1:9" ht="12">
      <c r="A34" s="1" t="s">
        <v>86</v>
      </c>
      <c r="B34" s="1" t="s">
        <v>77</v>
      </c>
      <c r="C34" s="1" t="s">
        <v>87</v>
      </c>
      <c r="D34" s="1"/>
      <c r="E34" s="2">
        <v>9782821828995</v>
      </c>
      <c r="F34" s="4" t="s">
        <v>31</v>
      </c>
      <c r="G34" s="3" t="str">
        <f>HYPERLINK("http://books.openedition.org/pulg/1076","http://books.openedition.org/pulg/1076")</f>
        <v>http://books.openedition.org/pulg/1076</v>
      </c>
      <c r="H34" s="6">
        <v>24.98</v>
      </c>
      <c r="I34" s="1">
        <v>8.24</v>
      </c>
    </row>
    <row r="35" spans="1:9" ht="12">
      <c r="A35" s="1" t="s">
        <v>88</v>
      </c>
      <c r="B35" s="1" t="s">
        <v>89</v>
      </c>
      <c r="C35" s="1" t="s">
        <v>90</v>
      </c>
      <c r="D35" s="2">
        <v>9782874632525</v>
      </c>
      <c r="E35" s="2">
        <v>9782875581693</v>
      </c>
      <c r="F35" s="4" t="s">
        <v>25</v>
      </c>
      <c r="G35" s="3" t="str">
        <f>HYPERLINK("http://books.openedition.org/pucl/568","http://books.openedition.org/pucl/568")</f>
        <v>http://books.openedition.org/pucl/568</v>
      </c>
      <c r="H35" s="6">
        <v>82.5</v>
      </c>
      <c r="I35" s="1">
        <v>27.23</v>
      </c>
    </row>
    <row r="36" spans="1:9" ht="12">
      <c r="A36" s="1" t="s">
        <v>91</v>
      </c>
      <c r="B36" s="1" t="s">
        <v>89</v>
      </c>
      <c r="C36" s="1" t="s">
        <v>92</v>
      </c>
      <c r="D36" s="2">
        <v>9782875580283</v>
      </c>
      <c r="E36" s="2">
        <v>9782875581976</v>
      </c>
      <c r="F36" s="4" t="s">
        <v>36</v>
      </c>
      <c r="G36" s="3" t="str">
        <f>HYPERLINK("http://books.openedition.org/pucl/1297","http://books.openedition.org/pucl/1297")</f>
        <v>http://books.openedition.org/pucl/1297</v>
      </c>
      <c r="H36" s="6">
        <v>71.25</v>
      </c>
      <c r="I36" s="1">
        <v>23.51</v>
      </c>
    </row>
    <row r="37" spans="1:9" ht="12">
      <c r="A37" s="1" t="s">
        <v>93</v>
      </c>
      <c r="B37" s="1" t="s">
        <v>89</v>
      </c>
      <c r="C37" s="1" t="s">
        <v>94</v>
      </c>
      <c r="D37" s="2">
        <v>9782874632754</v>
      </c>
      <c r="E37" s="2">
        <v>9782875581969</v>
      </c>
      <c r="F37" s="4" t="s">
        <v>29</v>
      </c>
      <c r="G37" s="3" t="str">
        <f>HYPERLINK("http://books.openedition.org/pucl/1752","http://books.openedition.org/pucl/1752")</f>
        <v>http://books.openedition.org/pucl/1752</v>
      </c>
      <c r="H37" s="6">
        <v>59.8</v>
      </c>
      <c r="I37" s="1">
        <v>19.73</v>
      </c>
    </row>
    <row r="38" spans="1:9" ht="12">
      <c r="A38" s="1" t="s">
        <v>95</v>
      </c>
      <c r="B38" s="1" t="s">
        <v>89</v>
      </c>
      <c r="C38" s="1"/>
      <c r="D38" s="2">
        <v>9782874631566</v>
      </c>
      <c r="E38" s="2">
        <v>9782875581860</v>
      </c>
      <c r="F38" s="4" t="s">
        <v>22</v>
      </c>
      <c r="G38" s="3" t="str">
        <f>HYPERLINK("http://books.openedition.org/pucl/1020","http://books.openedition.org/pucl/1020")</f>
        <v>http://books.openedition.org/pucl/1020</v>
      </c>
      <c r="H38" s="6">
        <v>41.25</v>
      </c>
      <c r="I38" s="1">
        <v>13.61</v>
      </c>
    </row>
    <row r="39" spans="1:9" ht="12">
      <c r="A39" s="1" t="s">
        <v>96</v>
      </c>
      <c r="B39" s="1" t="s">
        <v>97</v>
      </c>
      <c r="C39" s="1" t="s">
        <v>98</v>
      </c>
      <c r="D39" s="1"/>
      <c r="E39" s="2">
        <v>9782717725957</v>
      </c>
      <c r="F39" s="4" t="s">
        <v>18</v>
      </c>
      <c r="G39" s="3" t="str">
        <f>HYPERLINK("http://books.openedition.org/editionsbnf/366","http://books.openedition.org/editionsbnf/366")</f>
        <v>http://books.openedition.org/editionsbnf/366</v>
      </c>
      <c r="H39" s="6">
        <v>0</v>
      </c>
      <c r="I39" s="1">
        <v>0</v>
      </c>
    </row>
    <row r="40" spans="1:9" ht="12">
      <c r="A40" s="1" t="s">
        <v>99</v>
      </c>
      <c r="B40" s="1" t="s">
        <v>100</v>
      </c>
      <c r="C40" s="1" t="s">
        <v>101</v>
      </c>
      <c r="D40" s="2">
        <v>9788897523079</v>
      </c>
      <c r="E40" s="2">
        <v>9788897523086</v>
      </c>
      <c r="F40" s="4" t="s">
        <v>29</v>
      </c>
      <c r="G40" s="3" t="str">
        <f>HYPERLINK("http://books.openedition.org/aaccademia/188","http://books.openedition.org/aaccademia/188")</f>
        <v>http://books.openedition.org/aaccademia/188</v>
      </c>
      <c r="H40" s="6">
        <v>18.75</v>
      </c>
      <c r="I40" s="1">
        <v>6.19</v>
      </c>
    </row>
    <row r="41" spans="1:9" ht="12">
      <c r="A41" s="1" t="s">
        <v>102</v>
      </c>
      <c r="B41" s="1" t="s">
        <v>100</v>
      </c>
      <c r="C41" s="1" t="s">
        <v>103</v>
      </c>
      <c r="D41" s="2">
        <v>9788897523178</v>
      </c>
      <c r="E41" s="2">
        <v>9788897523147</v>
      </c>
      <c r="F41" s="4" t="s">
        <v>36</v>
      </c>
      <c r="G41" s="3" t="str">
        <f>HYPERLINK("http://books.openedition.org/aaccademia/267","http://books.openedition.org/aaccademia/267")</f>
        <v>http://books.openedition.org/aaccademia/267</v>
      </c>
      <c r="H41" s="6">
        <v>31.25</v>
      </c>
      <c r="I41" s="1">
        <v>10.31</v>
      </c>
    </row>
    <row r="42" spans="1:9" ht="12">
      <c r="A42" s="1" t="s">
        <v>104</v>
      </c>
      <c r="B42" s="1" t="s">
        <v>100</v>
      </c>
      <c r="C42" s="1" t="s">
        <v>105</v>
      </c>
      <c r="D42" s="2">
        <v>9788897523215</v>
      </c>
      <c r="E42" s="2">
        <v>9788897523222</v>
      </c>
      <c r="F42" s="4" t="s">
        <v>36</v>
      </c>
      <c r="G42" s="3" t="str">
        <f>HYPERLINK("http://books.openedition.org/aaccademia/204","http://books.openedition.org/aaccademia/204")</f>
        <v>http://books.openedition.org/aaccademia/204</v>
      </c>
      <c r="H42" s="6">
        <v>18.75</v>
      </c>
      <c r="I42" s="1">
        <v>6.19</v>
      </c>
    </row>
    <row r="43" spans="1:9" ht="12">
      <c r="A43" s="1" t="s">
        <v>106</v>
      </c>
      <c r="B43" s="1" t="s">
        <v>100</v>
      </c>
      <c r="C43" s="1" t="s">
        <v>107</v>
      </c>
      <c r="D43" s="2">
        <v>9788897523192</v>
      </c>
      <c r="E43" s="2">
        <v>9788897523208</v>
      </c>
      <c r="F43" s="4" t="s">
        <v>36</v>
      </c>
      <c r="G43" s="3" t="str">
        <f>HYPERLINK("http://books.openedition.org/aaccademia/381","http://books.openedition.org/aaccademia/381")</f>
        <v>http://books.openedition.org/aaccademia/381</v>
      </c>
      <c r="H43" s="6">
        <v>31.25</v>
      </c>
      <c r="I43" s="1">
        <v>10.31</v>
      </c>
    </row>
    <row r="44" spans="1:9" ht="12">
      <c r="A44" s="1" t="s">
        <v>108</v>
      </c>
      <c r="B44" s="1" t="s">
        <v>109</v>
      </c>
      <c r="C44" s="1" t="s">
        <v>110</v>
      </c>
      <c r="D44" s="2">
        <v>9782847881073</v>
      </c>
      <c r="E44" s="2">
        <v>9782847884197</v>
      </c>
      <c r="F44" s="4" t="s">
        <v>18</v>
      </c>
      <c r="G44" s="3" t="str">
        <f>HYPERLINK("http://books.openedition.org/enseditions/710","http://books.openedition.org/enseditions/710")</f>
        <v>http://books.openedition.org/enseditions/710</v>
      </c>
      <c r="H44" s="6">
        <v>42</v>
      </c>
      <c r="I44" s="1">
        <v>13.86</v>
      </c>
    </row>
    <row r="45" spans="1:9" ht="12">
      <c r="A45" s="1" t="s">
        <v>111</v>
      </c>
      <c r="B45" s="1" t="s">
        <v>109</v>
      </c>
      <c r="C45" s="1" t="s">
        <v>112</v>
      </c>
      <c r="D45" s="2">
        <v>9782847880427</v>
      </c>
      <c r="E45" s="2">
        <v>9782847884364</v>
      </c>
      <c r="F45" s="4" t="s">
        <v>75</v>
      </c>
      <c r="G45" s="3" t="str">
        <f>HYPERLINK("http://books.openedition.org/enseditions/1085","http://books.openedition.org/enseditions/1085")</f>
        <v>http://books.openedition.org/enseditions/1085</v>
      </c>
      <c r="H45" s="6">
        <v>26</v>
      </c>
      <c r="I45" s="1">
        <v>8.58</v>
      </c>
    </row>
    <row r="46" spans="1:9" ht="12">
      <c r="A46" s="1" t="s">
        <v>113</v>
      </c>
      <c r="B46" s="1" t="s">
        <v>109</v>
      </c>
      <c r="C46" s="1" t="s">
        <v>114</v>
      </c>
      <c r="D46" s="2">
        <v>9782847881165</v>
      </c>
      <c r="E46" s="2">
        <v>9782847884395</v>
      </c>
      <c r="F46" s="4" t="s">
        <v>18</v>
      </c>
      <c r="G46" s="3" t="str">
        <f>HYPERLINK("http://books.openedition.org/enseditions/111","http://books.openedition.org/enseditions/111")</f>
        <v>http://books.openedition.org/enseditions/111</v>
      </c>
      <c r="H46" s="6">
        <v>36</v>
      </c>
      <c r="I46" s="1">
        <v>11.88</v>
      </c>
    </row>
    <row r="47" spans="1:9" ht="12">
      <c r="A47" s="1" t="s">
        <v>115</v>
      </c>
      <c r="B47" s="1" t="s">
        <v>109</v>
      </c>
      <c r="C47" s="1" t="s">
        <v>116</v>
      </c>
      <c r="D47" s="2">
        <v>9782902126804</v>
      </c>
      <c r="E47" s="2">
        <v>9782847884456</v>
      </c>
      <c r="F47" s="4" t="s">
        <v>31</v>
      </c>
      <c r="G47" s="3" t="str">
        <f>HYPERLINK("http://books.openedition.org/enseditions/1772","http://books.openedition.org/enseditions/1772")</f>
        <v>http://books.openedition.org/enseditions/1772</v>
      </c>
      <c r="H47" s="6">
        <v>28</v>
      </c>
      <c r="I47" s="1">
        <v>9.24</v>
      </c>
    </row>
    <row r="48" spans="1:9" ht="12">
      <c r="A48" s="1" t="s">
        <v>117</v>
      </c>
      <c r="B48" s="1" t="s">
        <v>109</v>
      </c>
      <c r="C48" s="1" t="s">
        <v>118</v>
      </c>
      <c r="D48" s="2">
        <v>9782847880175</v>
      </c>
      <c r="E48" s="2">
        <v>9782847884463</v>
      </c>
      <c r="F48" s="4" t="s">
        <v>12</v>
      </c>
      <c r="G48" s="3" t="str">
        <f>HYPERLINK("http://books.openedition.org/enseditions/1198","http://books.openedition.org/enseditions/1198")</f>
        <v>http://books.openedition.org/enseditions/1198</v>
      </c>
      <c r="H48" s="6">
        <v>28</v>
      </c>
      <c r="I48" s="1">
        <v>9.24</v>
      </c>
    </row>
    <row r="49" spans="1:9" ht="12">
      <c r="A49" s="1" t="s">
        <v>119</v>
      </c>
      <c r="B49" s="1" t="s">
        <v>109</v>
      </c>
      <c r="C49" s="1" t="s">
        <v>120</v>
      </c>
      <c r="D49" s="2">
        <v>9782847880182</v>
      </c>
      <c r="E49" s="2">
        <v>9782847884470</v>
      </c>
      <c r="F49" s="4" t="s">
        <v>12</v>
      </c>
      <c r="G49" s="3" t="str">
        <f>HYPERLINK("http://books.openedition.org/enseditions/1229","http://books.openedition.org/enseditions/1229")</f>
        <v>http://books.openedition.org/enseditions/1229</v>
      </c>
      <c r="H49" s="6">
        <v>28</v>
      </c>
      <c r="I49" s="1">
        <v>9.24</v>
      </c>
    </row>
    <row r="50" spans="1:9" ht="12">
      <c r="A50" s="1" t="s">
        <v>121</v>
      </c>
      <c r="B50" s="1" t="s">
        <v>122</v>
      </c>
      <c r="C50" s="1" t="s">
        <v>123</v>
      </c>
      <c r="D50" s="2">
        <v>9782908912135</v>
      </c>
      <c r="E50" s="2">
        <v>9782354121938</v>
      </c>
      <c r="F50" s="4" t="s">
        <v>124</v>
      </c>
      <c r="G50" s="3" t="str">
        <f>HYPERLINK("http://books.openedition.org/pupvd/1742","http://books.openedition.org/pupvd/1742")</f>
        <v>http://books.openedition.org/pupvd/1742</v>
      </c>
      <c r="H50" s="6">
        <v>29.98</v>
      </c>
      <c r="I50" s="1">
        <v>9.89</v>
      </c>
    </row>
    <row r="51" spans="1:9" ht="12">
      <c r="A51" s="1" t="s">
        <v>125</v>
      </c>
      <c r="B51" s="1" t="s">
        <v>126</v>
      </c>
      <c r="C51" s="1" t="s">
        <v>127</v>
      </c>
      <c r="D51" s="2">
        <v>9783406577710</v>
      </c>
      <c r="E51" s="2">
        <v>9782821846418</v>
      </c>
      <c r="F51" s="4" t="s">
        <v>53</v>
      </c>
      <c r="G51" s="3" t="str">
        <f>HYPERLINK("http://books.openedition.org/chbeck/1260","http://books.openedition.org/chbeck/1260")</f>
        <v>http://books.openedition.org/chbeck/1260</v>
      </c>
      <c r="H51" s="6">
        <v>79.8</v>
      </c>
      <c r="I51" s="1">
        <v>26.33</v>
      </c>
    </row>
    <row r="52" spans="1:9" ht="12">
      <c r="A52" s="1" t="s">
        <v>128</v>
      </c>
      <c r="B52" s="1" t="s">
        <v>126</v>
      </c>
      <c r="C52" s="1" t="s">
        <v>129</v>
      </c>
      <c r="D52" s="2">
        <v>9783406625589</v>
      </c>
      <c r="E52" s="2">
        <v>9782821846333</v>
      </c>
      <c r="F52" s="4" t="s">
        <v>29</v>
      </c>
      <c r="G52" s="3" t="str">
        <f>HYPERLINK("http://books.openedition.org/chbeck/1412","http://books.openedition.org/chbeck/1412")</f>
        <v>http://books.openedition.org/chbeck/1412</v>
      </c>
      <c r="H52" s="6">
        <v>99.9</v>
      </c>
      <c r="I52" s="1">
        <v>32.97</v>
      </c>
    </row>
    <row r="53" spans="1:9" ht="12">
      <c r="A53" s="1" t="s">
        <v>130</v>
      </c>
      <c r="B53" s="1" t="s">
        <v>126</v>
      </c>
      <c r="C53" s="1" t="s">
        <v>129</v>
      </c>
      <c r="D53" s="2">
        <v>9783406641695</v>
      </c>
      <c r="E53" s="2">
        <v>9782821846319</v>
      </c>
      <c r="F53" s="4" t="s">
        <v>36</v>
      </c>
      <c r="G53" s="3" t="str">
        <f>HYPERLINK("http://books.openedition.org/chbeck/1469","http://books.openedition.org/chbeck/1469")</f>
        <v>http://books.openedition.org/chbeck/1469</v>
      </c>
      <c r="H53" s="6">
        <v>99.9</v>
      </c>
      <c r="I53" s="1">
        <v>32.97</v>
      </c>
    </row>
    <row r="54" spans="1:9" ht="12">
      <c r="A54" s="1" t="s">
        <v>131</v>
      </c>
      <c r="B54" s="1" t="s">
        <v>132</v>
      </c>
      <c r="C54" s="1" t="s">
        <v>133</v>
      </c>
      <c r="D54" s="2">
        <v>9782842461478</v>
      </c>
      <c r="E54" s="2">
        <v>9782842461959</v>
      </c>
      <c r="F54" s="4" t="s">
        <v>29</v>
      </c>
      <c r="G54" s="3" t="str">
        <f>HYPERLINK("http://books.openedition.org/bibpompidou/1062","http://books.openedition.org/bibpompidou/1062")</f>
        <v>http://books.openedition.org/bibpompidou/1062</v>
      </c>
      <c r="H54" s="6">
        <v>0</v>
      </c>
      <c r="I54" s="1">
        <v>0</v>
      </c>
    </row>
    <row r="55" spans="1:9" ht="12">
      <c r="A55" s="1" t="s">
        <v>134</v>
      </c>
      <c r="B55" s="1" t="s">
        <v>132</v>
      </c>
      <c r="C55" s="1" t="s">
        <v>135</v>
      </c>
      <c r="D55" s="2">
        <v>9782842460976</v>
      </c>
      <c r="E55" s="2">
        <v>9782842461973</v>
      </c>
      <c r="F55" s="4" t="s">
        <v>136</v>
      </c>
      <c r="G55" s="3" t="str">
        <f>HYPERLINK("http://books.openedition.org/bibpompidou/1339","http://books.openedition.org/bibpompidou/1339")</f>
        <v>http://books.openedition.org/bibpompidou/1339</v>
      </c>
      <c r="H55" s="6">
        <v>0</v>
      </c>
      <c r="I55" s="1">
        <v>0</v>
      </c>
    </row>
    <row r="56" spans="1:9" ht="12">
      <c r="A56" s="1" t="s">
        <v>137</v>
      </c>
      <c r="B56" s="1" t="s">
        <v>132</v>
      </c>
      <c r="C56" s="1" t="s">
        <v>138</v>
      </c>
      <c r="D56" s="1"/>
      <c r="E56" s="2">
        <v>9782842461980</v>
      </c>
      <c r="F56" s="4" t="s">
        <v>136</v>
      </c>
      <c r="G56" s="3" t="str">
        <f>HYPERLINK("http://books.openedition.org/bibpompidou/1352","http://books.openedition.org/bibpompidou/1352")</f>
        <v>http://books.openedition.org/bibpompidou/1352</v>
      </c>
      <c r="H56" s="6">
        <v>0</v>
      </c>
      <c r="I56" s="1">
        <v>0</v>
      </c>
    </row>
    <row r="57" spans="1:9" ht="12">
      <c r="A57" s="1" t="s">
        <v>139</v>
      </c>
      <c r="B57" s="1" t="s">
        <v>140</v>
      </c>
      <c r="C57" s="1" t="s">
        <v>141</v>
      </c>
      <c r="D57" s="2">
        <v>9782882470270</v>
      </c>
      <c r="E57" s="2">
        <v>9782940549719</v>
      </c>
      <c r="F57" s="4" t="s">
        <v>67</v>
      </c>
      <c r="G57" s="3" t="str">
        <f>HYPERLINK("http://books.openedition.org/iheid/2718","http://books.openedition.org/iheid/2718")</f>
        <v>http://books.openedition.org/iheid/2718</v>
      </c>
      <c r="H57" s="6">
        <v>38.63</v>
      </c>
      <c r="I57" s="1">
        <v>12.75</v>
      </c>
    </row>
    <row r="58" spans="1:9" ht="12">
      <c r="A58" s="1" t="s">
        <v>142</v>
      </c>
      <c r="B58" s="1" t="s">
        <v>143</v>
      </c>
      <c r="C58" s="1" t="s">
        <v>144</v>
      </c>
      <c r="D58" s="2">
        <v>9782901315476</v>
      </c>
      <c r="E58" s="2">
        <v>9782351594773</v>
      </c>
      <c r="F58" s="4" t="s">
        <v>67</v>
      </c>
      <c r="G58" s="3" t="str">
        <f>HYPERLINK("http://books.openedition.org/ifpo/5123","http://books.openedition.org/ifpo/5123")</f>
        <v>http://books.openedition.org/ifpo/5123</v>
      </c>
      <c r="H58" s="6">
        <v>40</v>
      </c>
      <c r="I58" s="1">
        <v>13.2</v>
      </c>
    </row>
    <row r="59" spans="1:9" ht="12">
      <c r="A59" s="1" t="s">
        <v>145</v>
      </c>
      <c r="B59" s="1" t="s">
        <v>143</v>
      </c>
      <c r="C59" s="1" t="s">
        <v>146</v>
      </c>
      <c r="D59" s="2">
        <v>9782901315162</v>
      </c>
      <c r="E59" s="2">
        <v>9782351595008</v>
      </c>
      <c r="F59" s="4" t="s">
        <v>147</v>
      </c>
      <c r="G59" s="3" t="str">
        <f>HYPERLINK("http://books.openedition.org/ifpo/5255","http://books.openedition.org/ifpo/5255")</f>
        <v>http://books.openedition.org/ifpo/5255</v>
      </c>
      <c r="H59" s="6">
        <v>112.5</v>
      </c>
      <c r="I59" s="1">
        <v>37.13</v>
      </c>
    </row>
    <row r="60" spans="1:9" ht="12">
      <c r="A60" s="1" t="s">
        <v>148</v>
      </c>
      <c r="B60" s="1" t="s">
        <v>149</v>
      </c>
      <c r="C60" s="1" t="s">
        <v>150</v>
      </c>
      <c r="D60" s="2">
        <v>9789587109016</v>
      </c>
      <c r="E60" s="2">
        <v>9789587721805</v>
      </c>
      <c r="F60" s="4" t="s">
        <v>33</v>
      </c>
      <c r="G60" s="3" t="str">
        <f>HYPERLINK("http://books.openedition.org/uec/316","http://books.openedition.org/uec/316")</f>
        <v>http://books.openedition.org/uec/316</v>
      </c>
      <c r="H60" s="6">
        <v>52.48</v>
      </c>
      <c r="I60" s="1">
        <v>17.32</v>
      </c>
    </row>
    <row r="61" spans="1:9" ht="12">
      <c r="A61" s="1" t="s">
        <v>151</v>
      </c>
      <c r="B61" s="1" t="s">
        <v>152</v>
      </c>
      <c r="C61" s="1" t="s">
        <v>153</v>
      </c>
      <c r="D61" s="2">
        <v>9782760620261</v>
      </c>
      <c r="E61" s="2">
        <v>9782821850569</v>
      </c>
      <c r="F61" s="4" t="s">
        <v>136</v>
      </c>
      <c r="G61" s="3" t="str">
        <f>HYPERLINK("http://books.openedition.org/pum/112","http://books.openedition.org/pum/112")</f>
        <v>http://books.openedition.org/pum/112</v>
      </c>
      <c r="H61" s="6">
        <v>9.98</v>
      </c>
      <c r="I61" s="1">
        <v>3.29</v>
      </c>
    </row>
    <row r="62" spans="1:9" ht="12">
      <c r="A62" s="1" t="s">
        <v>154</v>
      </c>
      <c r="B62" s="1" t="s">
        <v>152</v>
      </c>
      <c r="C62" s="1" t="s">
        <v>155</v>
      </c>
      <c r="D62" s="2">
        <v>9782760620032</v>
      </c>
      <c r="E62" s="2">
        <v>9782821850651</v>
      </c>
      <c r="F62" s="4" t="s">
        <v>136</v>
      </c>
      <c r="G62" s="3" t="str">
        <f>HYPERLINK("http://books.openedition.org/pum/216","http://books.openedition.org/pum/216")</f>
        <v>http://books.openedition.org/pum/216</v>
      </c>
      <c r="H62" s="6">
        <v>9.98</v>
      </c>
      <c r="I62" s="1">
        <v>3.29</v>
      </c>
    </row>
    <row r="63" spans="1:9" ht="12">
      <c r="A63" s="1" t="s">
        <v>156</v>
      </c>
      <c r="B63" s="1" t="s">
        <v>152</v>
      </c>
      <c r="C63" s="1" t="s">
        <v>157</v>
      </c>
      <c r="D63" s="2">
        <v>9782760632059</v>
      </c>
      <c r="E63" s="2">
        <v>9782821850712</v>
      </c>
      <c r="F63" s="4" t="s">
        <v>158</v>
      </c>
      <c r="G63" s="3" t="str">
        <f>HYPERLINK("http://books.openedition.org/pum/289","http://books.openedition.org/pum/289")</f>
        <v>http://books.openedition.org/pum/289</v>
      </c>
      <c r="H63" s="6">
        <v>14.98</v>
      </c>
      <c r="I63" s="1">
        <v>4.94</v>
      </c>
    </row>
    <row r="64" spans="1:9" ht="12">
      <c r="A64" s="1" t="s">
        <v>159</v>
      </c>
      <c r="B64" s="1" t="s">
        <v>160</v>
      </c>
      <c r="C64" s="1" t="s">
        <v>161</v>
      </c>
      <c r="D64" s="2">
        <v>9782731405262</v>
      </c>
      <c r="E64" s="2">
        <v>9782821853393</v>
      </c>
      <c r="F64" s="4" t="s">
        <v>136</v>
      </c>
      <c r="G64" s="3" t="str">
        <f>HYPERLINK("http://books.openedition.org/puam/1087","http://books.openedition.org/puam/1087")</f>
        <v>http://books.openedition.org/puam/1087</v>
      </c>
      <c r="H64" s="6">
        <v>25</v>
      </c>
      <c r="I64" s="1">
        <v>8.25</v>
      </c>
    </row>
    <row r="65" spans="1:9" ht="12">
      <c r="A65" s="1" t="s">
        <v>162</v>
      </c>
      <c r="B65" s="1" t="s">
        <v>163</v>
      </c>
      <c r="C65" s="1" t="s">
        <v>164</v>
      </c>
      <c r="D65" s="2">
        <v>9782859445003</v>
      </c>
      <c r="E65" s="2">
        <v>9782859448059</v>
      </c>
      <c r="F65" s="4" t="s">
        <v>75</v>
      </c>
      <c r="G65" s="3" t="str">
        <f>HYPERLINK("http://books.openedition.org/psorbonne/107","http://books.openedition.org/psorbonne/107")</f>
        <v>http://books.openedition.org/psorbonne/107</v>
      </c>
      <c r="H65" s="6">
        <v>29.75</v>
      </c>
      <c r="I65" s="1">
        <v>9.82</v>
      </c>
    </row>
    <row r="66" spans="1:9" ht="12">
      <c r="A66" s="1" t="s">
        <v>165</v>
      </c>
      <c r="B66" s="1" t="s">
        <v>163</v>
      </c>
      <c r="C66" s="1" t="s">
        <v>166</v>
      </c>
      <c r="D66" s="2">
        <v>9782859445379</v>
      </c>
      <c r="E66" s="2">
        <v>9782859448066</v>
      </c>
      <c r="F66" s="4" t="s">
        <v>15</v>
      </c>
      <c r="G66" s="3" t="str">
        <f>HYPERLINK("http://books.openedition.org/psorbonne/127","http://books.openedition.org/psorbonne/127")</f>
        <v>http://books.openedition.org/psorbonne/127</v>
      </c>
      <c r="H66" s="6">
        <v>46.75</v>
      </c>
      <c r="I66" s="1">
        <v>15.43</v>
      </c>
    </row>
    <row r="67" spans="1:9" ht="12">
      <c r="A67" s="1" t="s">
        <v>167</v>
      </c>
      <c r="B67" s="1" t="s">
        <v>163</v>
      </c>
      <c r="C67" s="1" t="s">
        <v>168</v>
      </c>
      <c r="D67" s="2">
        <v>9782859445331</v>
      </c>
      <c r="E67" s="2">
        <v>9782859448073</v>
      </c>
      <c r="F67" s="4" t="s">
        <v>53</v>
      </c>
      <c r="G67" s="3" t="str">
        <f>HYPERLINK("http://books.openedition.org/psorbonne/158","http://books.openedition.org/psorbonne/158")</f>
        <v>http://books.openedition.org/psorbonne/158</v>
      </c>
      <c r="H67" s="6">
        <v>63.75</v>
      </c>
      <c r="I67" s="1">
        <v>21.04</v>
      </c>
    </row>
    <row r="68" spans="1:9" ht="12">
      <c r="A68" s="1" t="s">
        <v>169</v>
      </c>
      <c r="B68" s="1" t="s">
        <v>163</v>
      </c>
      <c r="C68" s="1" t="s">
        <v>170</v>
      </c>
      <c r="D68" s="2">
        <v>9782859446918</v>
      </c>
      <c r="E68" s="2">
        <v>9782859448080</v>
      </c>
      <c r="F68" s="4" t="s">
        <v>36</v>
      </c>
      <c r="G68" s="3" t="str">
        <f>HYPERLINK("http://books.openedition.org/psorbonne/248","http://books.openedition.org/psorbonne/248")</f>
        <v>http://books.openedition.org/psorbonne/248</v>
      </c>
      <c r="H68" s="6">
        <v>48.88</v>
      </c>
      <c r="I68" s="1">
        <v>16.13</v>
      </c>
    </row>
    <row r="69" spans="1:9" ht="12">
      <c r="A69" s="1" t="s">
        <v>171</v>
      </c>
      <c r="B69" s="1" t="s">
        <v>163</v>
      </c>
      <c r="C69" s="1" t="s">
        <v>172</v>
      </c>
      <c r="D69" s="2">
        <v>9782859446239</v>
      </c>
      <c r="E69" s="2">
        <v>9782859448097</v>
      </c>
      <c r="F69" s="4" t="s">
        <v>22</v>
      </c>
      <c r="G69" s="3" t="str">
        <f>HYPERLINK("http://books.openedition.org/psorbonne/277","http://books.openedition.org/psorbonne/277")</f>
        <v>http://books.openedition.org/psorbonne/277</v>
      </c>
      <c r="H69" s="6">
        <v>34</v>
      </c>
      <c r="I69" s="1">
        <v>11.22</v>
      </c>
    </row>
    <row r="70" spans="1:9" ht="12">
      <c r="A70" s="1" t="s">
        <v>173</v>
      </c>
      <c r="B70" s="1" t="s">
        <v>163</v>
      </c>
      <c r="C70" s="1" t="s">
        <v>174</v>
      </c>
      <c r="D70" s="2">
        <v>9782859445843</v>
      </c>
      <c r="E70" s="2">
        <v>9782859448103</v>
      </c>
      <c r="F70" s="4" t="s">
        <v>18</v>
      </c>
      <c r="G70" s="3" t="str">
        <f>HYPERLINK("http://books.openedition.org/psorbonne/291","http://books.openedition.org/psorbonne/291")</f>
        <v>http://books.openedition.org/psorbonne/291</v>
      </c>
      <c r="H70" s="6">
        <v>55.25</v>
      </c>
      <c r="I70" s="1">
        <v>18.23</v>
      </c>
    </row>
    <row r="71" spans="1:9" ht="12">
      <c r="A71" s="1" t="s">
        <v>175</v>
      </c>
      <c r="B71" s="1" t="s">
        <v>163</v>
      </c>
      <c r="C71" s="1" t="s">
        <v>176</v>
      </c>
      <c r="D71" s="2">
        <v>9782859447267</v>
      </c>
      <c r="E71" s="2">
        <v>9782859448110</v>
      </c>
      <c r="F71" s="4" t="s">
        <v>33</v>
      </c>
      <c r="G71" s="3" t="str">
        <f>HYPERLINK("http://books.openedition.org/psorbonne/1744","http://books.openedition.org/psorbonne/1744")</f>
        <v>http://books.openedition.org/psorbonne/1744</v>
      </c>
      <c r="H71" s="6">
        <v>42.5</v>
      </c>
      <c r="I71" s="1">
        <v>14.03</v>
      </c>
    </row>
    <row r="72" spans="1:9" ht="12">
      <c r="A72" s="1" t="s">
        <v>177</v>
      </c>
      <c r="B72" s="1" t="s">
        <v>163</v>
      </c>
      <c r="C72" s="1" t="s">
        <v>178</v>
      </c>
      <c r="D72" s="2">
        <v>9782821841420</v>
      </c>
      <c r="E72" s="2">
        <v>9782859448127</v>
      </c>
      <c r="F72" s="4" t="s">
        <v>29</v>
      </c>
      <c r="G72" s="3" t="str">
        <f>HYPERLINK("http://books.openedition.org/psorbonne/321","http://books.openedition.org/psorbonne/321")</f>
        <v>http://books.openedition.org/psorbonne/321</v>
      </c>
      <c r="H72" s="6">
        <v>42.5</v>
      </c>
      <c r="I72" s="1">
        <v>14.03</v>
      </c>
    </row>
    <row r="73" spans="1:9" ht="12">
      <c r="A73" s="1" t="s">
        <v>179</v>
      </c>
      <c r="B73" s="1" t="s">
        <v>163</v>
      </c>
      <c r="C73" s="1" t="s">
        <v>180</v>
      </c>
      <c r="D73" s="2">
        <v>9782859444358</v>
      </c>
      <c r="E73" s="2">
        <v>9782859448134</v>
      </c>
      <c r="F73" s="4" t="s">
        <v>181</v>
      </c>
      <c r="G73" s="3" t="str">
        <f>HYPERLINK("http://books.openedition.org/psorbonne/2533","http://books.openedition.org/psorbonne/2533")</f>
        <v>http://books.openedition.org/psorbonne/2533</v>
      </c>
      <c r="H73" s="6">
        <v>36.13</v>
      </c>
      <c r="I73" s="1">
        <v>11.92</v>
      </c>
    </row>
    <row r="74" spans="1:9" ht="12">
      <c r="A74" s="1" t="s">
        <v>182</v>
      </c>
      <c r="B74" s="1" t="s">
        <v>27</v>
      </c>
      <c r="C74" s="1" t="s">
        <v>183</v>
      </c>
      <c r="D74" s="1"/>
      <c r="E74" s="2">
        <v>9782722603301</v>
      </c>
      <c r="F74" s="4" t="s">
        <v>158</v>
      </c>
      <c r="G74" s="3" t="str">
        <f>HYPERLINK("http://books.openedition.org/cdf/3339","http://books.openedition.org/cdf/3339")</f>
        <v>http://books.openedition.org/cdf/3339</v>
      </c>
      <c r="H74" s="6">
        <v>7.5</v>
      </c>
      <c r="I74" s="1">
        <v>2.48</v>
      </c>
    </row>
    <row r="75" spans="1:9" ht="12">
      <c r="A75" s="1" t="s">
        <v>184</v>
      </c>
      <c r="B75" s="1" t="s">
        <v>185</v>
      </c>
      <c r="C75" s="1" t="s">
        <v>186</v>
      </c>
      <c r="D75" s="2">
        <v>9783731501169</v>
      </c>
      <c r="E75" s="2">
        <v>9782821851436</v>
      </c>
      <c r="F75" s="4" t="s">
        <v>33</v>
      </c>
      <c r="G75" s="3" t="str">
        <f>HYPERLINK("http://books.openedition.org/ksp/284","http://books.openedition.org/ksp/284")</f>
        <v>http://books.openedition.org/ksp/284</v>
      </c>
      <c r="H75" s="6">
        <v>0</v>
      </c>
      <c r="I75" s="1">
        <v>0</v>
      </c>
    </row>
    <row r="76" spans="1:9" ht="12">
      <c r="A76" s="1" t="s">
        <v>187</v>
      </c>
      <c r="B76" s="1" t="s">
        <v>27</v>
      </c>
      <c r="C76" s="1" t="s">
        <v>28</v>
      </c>
      <c r="D76" s="1"/>
      <c r="E76" s="2">
        <v>9782722603318</v>
      </c>
      <c r="F76" s="4" t="s">
        <v>158</v>
      </c>
      <c r="G76" s="3" t="str">
        <f>HYPERLINK("http://books.openedition.org/cdf/3435","http://books.openedition.org/cdf/3435")</f>
        <v>http://books.openedition.org/cdf/3435</v>
      </c>
      <c r="H76" s="6">
        <v>7.5</v>
      </c>
      <c r="I76" s="1">
        <v>2.48</v>
      </c>
    </row>
    <row r="77" spans="1:9" ht="12">
      <c r="A77" s="1" t="s">
        <v>188</v>
      </c>
      <c r="B77" s="1" t="s">
        <v>189</v>
      </c>
      <c r="C77" s="1" t="s">
        <v>190</v>
      </c>
      <c r="D77" s="2">
        <v>9781909254442</v>
      </c>
      <c r="E77" s="2">
        <v>9782821854000</v>
      </c>
      <c r="F77" s="4" t="s">
        <v>33</v>
      </c>
      <c r="G77" s="3" t="str">
        <f>HYPERLINK("http://books.openedition.org/obp/1754","http://books.openedition.org/obp/1754")</f>
        <v>http://books.openedition.org/obp/1754</v>
      </c>
      <c r="H77" s="6">
        <v>0</v>
      </c>
      <c r="I77" s="1">
        <v>0</v>
      </c>
    </row>
    <row r="78" spans="1:9" ht="12">
      <c r="A78" s="1" t="s">
        <v>191</v>
      </c>
      <c r="B78" s="1" t="s">
        <v>55</v>
      </c>
      <c r="C78" s="1" t="s">
        <v>192</v>
      </c>
      <c r="D78" s="2">
        <v>9782840161271</v>
      </c>
      <c r="E78" s="2">
        <v>9782821850903</v>
      </c>
      <c r="F78" s="4" t="s">
        <v>36</v>
      </c>
      <c r="G78" s="3" t="str">
        <f>HYPERLINK("http://books.openedition.org/pupo/4271","http://books.openedition.org/pupo/4271")</f>
        <v>http://books.openedition.org/pupo/4271</v>
      </c>
      <c r="H78" s="6">
        <v>30</v>
      </c>
      <c r="I78" s="1">
        <v>9.9</v>
      </c>
    </row>
    <row r="79" spans="1:9" ht="12">
      <c r="A79" s="1" t="s">
        <v>193</v>
      </c>
      <c r="B79" s="1" t="s">
        <v>194</v>
      </c>
      <c r="C79" s="1" t="s">
        <v>195</v>
      </c>
      <c r="D79" s="2">
        <v>9782713222672</v>
      </c>
      <c r="E79" s="2">
        <v>9782713225789</v>
      </c>
      <c r="F79" s="4" t="s">
        <v>25</v>
      </c>
      <c r="G79" s="3" t="str">
        <f>HYPERLINK("http://books.openedition.org/editionsehess/853","http://books.openedition.org/editionsehess/853")</f>
        <v>http://books.openedition.org/editionsehess/853</v>
      </c>
      <c r="H79" s="6">
        <v>30</v>
      </c>
      <c r="I79" s="1">
        <v>9.9</v>
      </c>
    </row>
    <row r="80" spans="1:9" ht="12">
      <c r="A80" s="1" t="s">
        <v>196</v>
      </c>
      <c r="B80" s="1" t="s">
        <v>27</v>
      </c>
      <c r="C80" s="1" t="s">
        <v>197</v>
      </c>
      <c r="D80" s="2">
        <v>9782213682020</v>
      </c>
      <c r="E80" s="2">
        <v>9782722603363</v>
      </c>
      <c r="F80" s="4" t="s">
        <v>158</v>
      </c>
      <c r="G80" s="3" t="str">
        <f>HYPERLINK("http://books.openedition.org/cdf/3615","http://books.openedition.org/cdf/3615")</f>
        <v>http://books.openedition.org/cdf/3615</v>
      </c>
      <c r="H80" s="6">
        <v>7.5</v>
      </c>
      <c r="I80" s="1">
        <v>2.48</v>
      </c>
    </row>
    <row r="81" spans="1:9" ht="12">
      <c r="A81" s="1" t="s">
        <v>198</v>
      </c>
      <c r="B81" s="1" t="s">
        <v>109</v>
      </c>
      <c r="C81" s="1" t="s">
        <v>199</v>
      </c>
      <c r="D81" s="2">
        <v>9782847883466</v>
      </c>
      <c r="E81" s="2">
        <v>9782847886108</v>
      </c>
      <c r="F81" s="4" t="s">
        <v>36</v>
      </c>
      <c r="G81" s="3" t="str">
        <f>HYPERLINK("http://books.openedition.org/enseditions/2477","http://books.openedition.org/enseditions/2477")</f>
        <v>http://books.openedition.org/enseditions/2477</v>
      </c>
      <c r="H81" s="6">
        <v>68</v>
      </c>
      <c r="I81" s="1">
        <v>22.44</v>
      </c>
    </row>
    <row r="82" spans="1:9" ht="12">
      <c r="A82" s="1" t="s">
        <v>200</v>
      </c>
      <c r="B82" s="1" t="s">
        <v>109</v>
      </c>
      <c r="C82" s="1" t="s">
        <v>201</v>
      </c>
      <c r="D82" s="2">
        <v>9782847883817</v>
      </c>
      <c r="E82" s="2">
        <v>9782847885996</v>
      </c>
      <c r="F82" s="4" t="s">
        <v>33</v>
      </c>
      <c r="G82" s="3" t="str">
        <f>HYPERLINK("http://books.openedition.org/enseditions/2532","http://books.openedition.org/enseditions/2532")</f>
        <v>http://books.openedition.org/enseditions/2532</v>
      </c>
      <c r="H82" s="6">
        <v>38</v>
      </c>
      <c r="I82" s="1">
        <v>12.54</v>
      </c>
    </row>
    <row r="83" spans="1:9" ht="12">
      <c r="A83" s="1" t="s">
        <v>202</v>
      </c>
      <c r="B83" s="1" t="s">
        <v>97</v>
      </c>
      <c r="C83" s="1" t="s">
        <v>203</v>
      </c>
      <c r="D83" s="2">
        <v>9782717723212</v>
      </c>
      <c r="E83" s="2">
        <v>9782717726442</v>
      </c>
      <c r="F83" s="4" t="s">
        <v>15</v>
      </c>
      <c r="G83" s="3" t="str">
        <f>HYPERLINK("http://books.openedition.org/editionsbnf/1116","http://books.openedition.org/editionsbnf/1116")</f>
        <v>http://books.openedition.org/editionsbnf/1116</v>
      </c>
      <c r="H83" s="6">
        <v>14</v>
      </c>
      <c r="I83" s="1">
        <v>4.62</v>
      </c>
    </row>
    <row r="84" spans="1:9" ht="12">
      <c r="A84" s="1" t="s">
        <v>204</v>
      </c>
      <c r="B84" s="1" t="s">
        <v>69</v>
      </c>
      <c r="C84" s="1" t="s">
        <v>205</v>
      </c>
      <c r="D84" s="2">
        <v>9782271061959</v>
      </c>
      <c r="E84" s="2">
        <v>9782271091314</v>
      </c>
      <c r="F84" s="4" t="s">
        <v>75</v>
      </c>
      <c r="G84" s="3" t="str">
        <f>HYPERLINK("http://books.openedition.org/editionscnrs/5997","http://books.openedition.org/editionscnrs/5997")</f>
        <v>http://books.openedition.org/editionscnrs/5997</v>
      </c>
      <c r="H84" s="6">
        <v>56</v>
      </c>
      <c r="I84" s="1">
        <v>18.48</v>
      </c>
    </row>
    <row r="85" spans="1:9" ht="12">
      <c r="A85" s="1" t="s">
        <v>206</v>
      </c>
      <c r="B85" s="1" t="s">
        <v>69</v>
      </c>
      <c r="C85" s="1" t="s">
        <v>207</v>
      </c>
      <c r="D85" s="2">
        <v>9782271064929</v>
      </c>
      <c r="E85" s="2">
        <v>9782271091321</v>
      </c>
      <c r="F85" s="4" t="s">
        <v>18</v>
      </c>
      <c r="G85" s="3" t="str">
        <f>HYPERLINK("http://books.openedition.org/editionscnrs/6562","http://books.openedition.org/editionscnrs/6562")</f>
        <v>http://books.openedition.org/editionscnrs/6562</v>
      </c>
      <c r="H85" s="6">
        <v>60</v>
      </c>
      <c r="I85" s="1">
        <v>19.8</v>
      </c>
    </row>
    <row r="86" spans="1:9" ht="12">
      <c r="A86" s="1" t="s">
        <v>208</v>
      </c>
      <c r="B86" s="1" t="s">
        <v>69</v>
      </c>
      <c r="C86" s="1" t="s">
        <v>209</v>
      </c>
      <c r="D86" s="2">
        <v>9782271065445</v>
      </c>
      <c r="E86" s="2">
        <v>9782271091338</v>
      </c>
      <c r="F86" s="4" t="s">
        <v>18</v>
      </c>
      <c r="G86" s="3" t="str">
        <f>HYPERLINK("http://books.openedition.org/editionscnrs/7353","http://books.openedition.org/editionscnrs/7353")</f>
        <v>http://books.openedition.org/editionscnrs/7353</v>
      </c>
      <c r="H86" s="6">
        <v>60</v>
      </c>
      <c r="I86" s="1">
        <v>19.8</v>
      </c>
    </row>
    <row r="87" spans="1:9" ht="12">
      <c r="A87" s="1" t="s">
        <v>210</v>
      </c>
      <c r="B87" s="1" t="s">
        <v>69</v>
      </c>
      <c r="C87" s="1" t="s">
        <v>211</v>
      </c>
      <c r="D87" s="2">
        <v>9782271066398</v>
      </c>
      <c r="E87" s="2">
        <v>9782271091345</v>
      </c>
      <c r="F87" s="4" t="s">
        <v>53</v>
      </c>
      <c r="G87" s="3" t="str">
        <f>HYPERLINK("http://books.openedition.org/editionscnrs/5802","http://books.openedition.org/editionscnrs/5802")</f>
        <v>http://books.openedition.org/editionscnrs/5802</v>
      </c>
      <c r="H87" s="6">
        <v>58</v>
      </c>
      <c r="I87" s="1">
        <v>19.14</v>
      </c>
    </row>
    <row r="88" spans="1:9" ht="12">
      <c r="A88" s="1" t="s">
        <v>212</v>
      </c>
      <c r="B88" s="1" t="s">
        <v>69</v>
      </c>
      <c r="C88" s="1" t="s">
        <v>213</v>
      </c>
      <c r="D88" s="2">
        <v>9782271069009</v>
      </c>
      <c r="E88" s="2">
        <v>9782271091352</v>
      </c>
      <c r="F88" s="4" t="s">
        <v>22</v>
      </c>
      <c r="G88" s="3" t="str">
        <f>HYPERLINK("http://books.openedition.org/editionscnrs/8019","http://books.openedition.org/editionscnrs/8019")</f>
        <v>http://books.openedition.org/editionscnrs/8019</v>
      </c>
      <c r="H88" s="6">
        <v>50</v>
      </c>
      <c r="I88" s="1">
        <v>16.5</v>
      </c>
    </row>
    <row r="89" spans="1:9" ht="12">
      <c r="A89" s="1" t="s">
        <v>214</v>
      </c>
      <c r="B89" s="1" t="s">
        <v>69</v>
      </c>
      <c r="C89" s="1" t="s">
        <v>215</v>
      </c>
      <c r="D89" s="2">
        <v>9782271068903</v>
      </c>
      <c r="E89" s="2">
        <v>9782271091369</v>
      </c>
      <c r="F89" s="4" t="s">
        <v>22</v>
      </c>
      <c r="G89" s="3" t="str">
        <f>HYPERLINK("http://books.openedition.org/editionscnrs/9164","http://books.openedition.org/editionscnrs/9164")</f>
        <v>http://books.openedition.org/editionscnrs/9164</v>
      </c>
      <c r="H89" s="6">
        <v>50</v>
      </c>
      <c r="I89" s="1">
        <v>16.5</v>
      </c>
    </row>
    <row r="90" spans="1:9" ht="12">
      <c r="A90" s="1" t="s">
        <v>216</v>
      </c>
      <c r="B90" s="1" t="s">
        <v>69</v>
      </c>
      <c r="C90" s="1" t="s">
        <v>217</v>
      </c>
      <c r="D90" s="2">
        <v>9782271067715</v>
      </c>
      <c r="E90" s="2">
        <v>9782271091550</v>
      </c>
      <c r="F90" s="4" t="s">
        <v>22</v>
      </c>
      <c r="G90" s="3" t="str">
        <f>HYPERLINK("http://books.openedition.org/editionscnrs/7201","http://books.openedition.org/editionscnrs/7201")</f>
        <v>http://books.openedition.org/editionscnrs/7201</v>
      </c>
      <c r="H90" s="6">
        <v>60</v>
      </c>
      <c r="I90" s="1">
        <v>19.8</v>
      </c>
    </row>
    <row r="91" spans="1:9" ht="12">
      <c r="A91" s="1" t="s">
        <v>218</v>
      </c>
      <c r="B91" s="1" t="s">
        <v>27</v>
      </c>
      <c r="C91" s="1" t="s">
        <v>219</v>
      </c>
      <c r="D91" s="1"/>
      <c r="E91" s="2">
        <v>9782722603394</v>
      </c>
      <c r="F91" s="4" t="s">
        <v>158</v>
      </c>
      <c r="G91" s="3" t="str">
        <f>HYPERLINK("http://books.openedition.org/cdf/3652","http://books.openedition.org/cdf/3652")</f>
        <v>http://books.openedition.org/cdf/3652</v>
      </c>
      <c r="H91" s="6">
        <v>7.5</v>
      </c>
      <c r="I91" s="1">
        <v>2.48</v>
      </c>
    </row>
    <row r="92" spans="1:9" ht="12">
      <c r="A92" s="1" t="s">
        <v>220</v>
      </c>
      <c r="B92" s="1" t="s">
        <v>27</v>
      </c>
      <c r="C92" s="1" t="s">
        <v>221</v>
      </c>
      <c r="D92" s="1"/>
      <c r="E92" s="2">
        <v>9782722603400</v>
      </c>
      <c r="F92" s="4" t="s">
        <v>158</v>
      </c>
      <c r="G92" s="3" t="str">
        <f>HYPERLINK("http://books.openedition.org/cdf/3660","http://books.openedition.org/cdf/3660")</f>
        <v>http://books.openedition.org/cdf/3660</v>
      </c>
      <c r="H92" s="6">
        <v>7.5</v>
      </c>
      <c r="I92" s="1">
        <v>2.48</v>
      </c>
    </row>
    <row r="93" spans="1:9" ht="12">
      <c r="A93" s="1" t="s">
        <v>222</v>
      </c>
      <c r="B93" s="1" t="s">
        <v>27</v>
      </c>
      <c r="C93" s="1" t="s">
        <v>219</v>
      </c>
      <c r="D93" s="1"/>
      <c r="E93" s="2">
        <v>9782722603417</v>
      </c>
      <c r="F93" s="4" t="s">
        <v>158</v>
      </c>
      <c r="G93" s="3" t="str">
        <f>HYPERLINK("http://books.openedition.org/cdf/3684","http://books.openedition.org/cdf/3684")</f>
        <v>http://books.openedition.org/cdf/3684</v>
      </c>
      <c r="H93" s="6">
        <v>7.5</v>
      </c>
      <c r="I93" s="1">
        <v>2.48</v>
      </c>
    </row>
    <row r="94" spans="1:9" ht="12">
      <c r="A94" s="1" t="s">
        <v>223</v>
      </c>
      <c r="B94" s="1" t="s">
        <v>109</v>
      </c>
      <c r="C94" s="1" t="s">
        <v>224</v>
      </c>
      <c r="D94" s="2">
        <v>9782847882087</v>
      </c>
      <c r="E94" s="2">
        <v>9782847886252</v>
      </c>
      <c r="F94" s="4" t="s">
        <v>25</v>
      </c>
      <c r="G94" s="3" t="str">
        <f>HYPERLINK("http://books.openedition.org/enseditions/4431","http://books.openedition.org/enseditions/4431")</f>
        <v>http://books.openedition.org/enseditions/4431</v>
      </c>
      <c r="H94" s="6">
        <v>50</v>
      </c>
      <c r="I94" s="1">
        <v>16.5</v>
      </c>
    </row>
    <row r="95" spans="1:9" ht="12">
      <c r="A95" s="1" t="s">
        <v>225</v>
      </c>
      <c r="B95" s="1" t="s">
        <v>97</v>
      </c>
      <c r="C95" s="1" t="s">
        <v>226</v>
      </c>
      <c r="D95" s="2">
        <v>9782717721263</v>
      </c>
      <c r="E95" s="2">
        <v>9782717726381</v>
      </c>
      <c r="F95" s="4" t="s">
        <v>31</v>
      </c>
      <c r="G95" s="3" t="str">
        <f>HYPERLINK("http://books.openedition.org/editionsbnf/1121","http://books.openedition.org/editionsbnf/1121")</f>
        <v>http://books.openedition.org/editionsbnf/1121</v>
      </c>
      <c r="H95" s="6">
        <v>11.75</v>
      </c>
      <c r="I95" s="1">
        <v>3.88</v>
      </c>
    </row>
    <row r="96" spans="1:9" ht="12">
      <c r="A96" s="1" t="s">
        <v>227</v>
      </c>
      <c r="B96" s="1" t="s">
        <v>109</v>
      </c>
      <c r="C96" s="1" t="s">
        <v>228</v>
      </c>
      <c r="D96" s="2">
        <v>9782847886368</v>
      </c>
      <c r="E96" s="2">
        <v>9782847886375</v>
      </c>
      <c r="F96" s="4" t="s">
        <v>229</v>
      </c>
      <c r="G96" s="3" t="str">
        <f>HYPERLINK("http://books.openedition.org/enseditions/3579","http://books.openedition.org/enseditions/3579")</f>
        <v>http://books.openedition.org/enseditions/3579</v>
      </c>
      <c r="H96" s="6">
        <v>44</v>
      </c>
      <c r="I96" s="1">
        <v>14.52</v>
      </c>
    </row>
    <row r="97" spans="1:9" ht="12">
      <c r="A97" s="1" t="s">
        <v>230</v>
      </c>
      <c r="B97" s="1" t="s">
        <v>109</v>
      </c>
      <c r="C97" s="1" t="s">
        <v>231</v>
      </c>
      <c r="D97" s="2">
        <v>9782847885491</v>
      </c>
      <c r="E97" s="2">
        <v>9782847885507</v>
      </c>
      <c r="F97" s="4" t="s">
        <v>158</v>
      </c>
      <c r="G97" s="3" t="str">
        <f>HYPERLINK("http://books.openedition.org/enseditions/3673","http://books.openedition.org/enseditions/3673")</f>
        <v>http://books.openedition.org/enseditions/3673</v>
      </c>
      <c r="H97" s="6">
        <v>38</v>
      </c>
      <c r="I97" s="1">
        <v>12.54</v>
      </c>
    </row>
    <row r="98" spans="1:9" ht="12">
      <c r="A98" s="1" t="s">
        <v>232</v>
      </c>
      <c r="B98" s="1" t="s">
        <v>109</v>
      </c>
      <c r="C98" s="1" t="s">
        <v>233</v>
      </c>
      <c r="D98" s="2">
        <v>9782847885897</v>
      </c>
      <c r="E98" s="2">
        <v>9782847885255</v>
      </c>
      <c r="F98" s="4" t="s">
        <v>158</v>
      </c>
      <c r="G98" s="3" t="str">
        <f>HYPERLINK("http://books.openedition.org/enseditions/2571","http://books.openedition.org/enseditions/2571")</f>
        <v>http://books.openedition.org/enseditions/2571</v>
      </c>
      <c r="H98" s="6">
        <v>40</v>
      </c>
      <c r="I98" s="1">
        <v>13.2</v>
      </c>
    </row>
    <row r="99" spans="1:9" ht="12">
      <c r="A99" s="1" t="s">
        <v>234</v>
      </c>
      <c r="B99" s="1" t="s">
        <v>100</v>
      </c>
      <c r="C99" s="1" t="s">
        <v>235</v>
      </c>
      <c r="D99" s="2">
        <v>9788897523567</v>
      </c>
      <c r="E99" s="2">
        <v>9788899200145</v>
      </c>
      <c r="F99" s="4" t="s">
        <v>33</v>
      </c>
      <c r="G99" s="3" t="str">
        <f>HYPERLINK("http://books.openedition.org/aaccademia/436","http://books.openedition.org/aaccademia/436")</f>
        <v>http://books.openedition.org/aaccademia/436</v>
      </c>
      <c r="H99" s="6">
        <v>30</v>
      </c>
      <c r="I99" s="1">
        <v>9.9</v>
      </c>
    </row>
    <row r="100" spans="1:9" ht="12">
      <c r="A100" s="1" t="s">
        <v>236</v>
      </c>
      <c r="B100" s="1" t="s">
        <v>100</v>
      </c>
      <c r="C100" s="1" t="s">
        <v>237</v>
      </c>
      <c r="D100" s="2">
        <v>9788897523581</v>
      </c>
      <c r="E100" s="2">
        <v>9788899200152</v>
      </c>
      <c r="F100" s="4" t="s">
        <v>33</v>
      </c>
      <c r="G100" s="3" t="str">
        <f>HYPERLINK("http://books.openedition.org/aaccademia/451","http://books.openedition.org/aaccademia/451")</f>
        <v>http://books.openedition.org/aaccademia/451</v>
      </c>
      <c r="H100" s="6">
        <v>46.25</v>
      </c>
      <c r="I100" s="1">
        <v>15.26</v>
      </c>
    </row>
    <row r="101" spans="1:9" ht="12">
      <c r="A101" s="1" t="s">
        <v>238</v>
      </c>
      <c r="B101" s="1" t="s">
        <v>100</v>
      </c>
      <c r="C101" s="1" t="s">
        <v>239</v>
      </c>
      <c r="D101" s="2">
        <v>9788897523604</v>
      </c>
      <c r="E101" s="2">
        <v>9788899200169</v>
      </c>
      <c r="F101" s="4" t="s">
        <v>33</v>
      </c>
      <c r="G101" s="3" t="str">
        <f>HYPERLINK("http://books.openedition.org/aaccademia/747","http://books.openedition.org/aaccademia/747")</f>
        <v>http://books.openedition.org/aaccademia/747</v>
      </c>
      <c r="H101" s="6">
        <v>17.5</v>
      </c>
      <c r="I101" s="1">
        <v>5.78</v>
      </c>
    </row>
    <row r="102" spans="1:9" ht="12">
      <c r="A102" s="1" t="s">
        <v>240</v>
      </c>
      <c r="B102" s="1" t="s">
        <v>100</v>
      </c>
      <c r="C102" s="1" t="s">
        <v>237</v>
      </c>
      <c r="D102" s="2">
        <v>9788897523857</v>
      </c>
      <c r="E102" s="2">
        <v>9788899200015</v>
      </c>
      <c r="F102" s="4" t="s">
        <v>158</v>
      </c>
      <c r="G102" s="3" t="str">
        <f>HYPERLINK("http://books.openedition.org/aaccademia/757","http://books.openedition.org/aaccademia/757")</f>
        <v>http://books.openedition.org/aaccademia/757</v>
      </c>
      <c r="H102" s="6">
        <v>17.5</v>
      </c>
      <c r="I102" s="1">
        <v>5.78</v>
      </c>
    </row>
    <row r="103" spans="1:9" ht="12">
      <c r="A103" s="1" t="s">
        <v>241</v>
      </c>
      <c r="B103" s="1" t="s">
        <v>109</v>
      </c>
      <c r="C103" s="1" t="s">
        <v>242</v>
      </c>
      <c r="D103" s="2">
        <v>9782847886573</v>
      </c>
      <c r="E103" s="2">
        <v>9782847887143</v>
      </c>
      <c r="F103" s="4" t="s">
        <v>229</v>
      </c>
      <c r="G103" s="3" t="str">
        <f>HYPERLINK("http://books.openedition.org/enseditions/3905","http://books.openedition.org/enseditions/3905")</f>
        <v>http://books.openedition.org/enseditions/3905</v>
      </c>
      <c r="H103" s="6">
        <v>38</v>
      </c>
      <c r="I103" s="1">
        <v>12.54</v>
      </c>
    </row>
    <row r="104" spans="1:9" ht="12">
      <c r="A104" s="1" t="s">
        <v>243</v>
      </c>
      <c r="B104" s="1" t="s">
        <v>97</v>
      </c>
      <c r="C104" s="1" t="s">
        <v>244</v>
      </c>
      <c r="D104" s="2">
        <v>9782717721096</v>
      </c>
      <c r="E104" s="2">
        <v>9782717726923</v>
      </c>
      <c r="F104" s="4" t="s">
        <v>245</v>
      </c>
      <c r="G104" s="3" t="str">
        <f>HYPERLINK("http://books.openedition.org/editionsbnf/1480","http://books.openedition.org/editionsbnf/1480")</f>
        <v>http://books.openedition.org/editionsbnf/1480</v>
      </c>
      <c r="H104" s="6">
        <v>11.75</v>
      </c>
      <c r="I104" s="1">
        <v>3.88</v>
      </c>
    </row>
    <row r="105" spans="1:9" ht="12">
      <c r="A105" s="1" t="s">
        <v>246</v>
      </c>
      <c r="B105" s="1" t="s">
        <v>185</v>
      </c>
      <c r="C105" s="1" t="s">
        <v>247</v>
      </c>
      <c r="D105" s="2">
        <v>9783866442184</v>
      </c>
      <c r="E105" s="2">
        <v>9782821874190</v>
      </c>
      <c r="F105" s="4" t="s">
        <v>22</v>
      </c>
      <c r="G105" s="3" t="str">
        <f>HYPERLINK("http://books.openedition.org/ksp/1847","http://books.openedition.org/ksp/1847")</f>
        <v>http://books.openedition.org/ksp/1847</v>
      </c>
      <c r="H105" s="6">
        <v>0</v>
      </c>
      <c r="I105" s="1">
        <v>0</v>
      </c>
    </row>
    <row r="106" spans="1:9" ht="12">
      <c r="A106" s="1" t="s">
        <v>248</v>
      </c>
      <c r="B106" s="1" t="s">
        <v>185</v>
      </c>
      <c r="C106" s="1" t="s">
        <v>249</v>
      </c>
      <c r="D106" s="2">
        <v>9783866442917</v>
      </c>
      <c r="E106" s="2">
        <v>9782821874329</v>
      </c>
      <c r="F106" s="4" t="s">
        <v>53</v>
      </c>
      <c r="G106" s="3" t="str">
        <f>HYPERLINK("http://books.openedition.org/ksp/1873","http://books.openedition.org/ksp/1873")</f>
        <v>http://books.openedition.org/ksp/1873</v>
      </c>
      <c r="H106" s="6">
        <v>0</v>
      </c>
      <c r="I106" s="1">
        <v>0</v>
      </c>
    </row>
    <row r="107" spans="1:9" ht="12">
      <c r="A107" s="1" t="s">
        <v>250</v>
      </c>
      <c r="B107" s="1" t="s">
        <v>185</v>
      </c>
      <c r="C107" s="1" t="s">
        <v>251</v>
      </c>
      <c r="D107" s="2">
        <v>9783866443785</v>
      </c>
      <c r="E107" s="2">
        <v>9782821874312</v>
      </c>
      <c r="F107" s="4" t="s">
        <v>22</v>
      </c>
      <c r="G107" s="3" t="str">
        <f>HYPERLINK("http://books.openedition.org/ksp/1887","http://books.openedition.org/ksp/1887")</f>
        <v>http://books.openedition.org/ksp/1887</v>
      </c>
      <c r="H107" s="6">
        <v>0</v>
      </c>
      <c r="I107" s="1">
        <v>0</v>
      </c>
    </row>
    <row r="108" spans="1:9" ht="12">
      <c r="A108" s="1" t="s">
        <v>252</v>
      </c>
      <c r="B108" s="1" t="s">
        <v>185</v>
      </c>
      <c r="C108" s="1" t="s">
        <v>253</v>
      </c>
      <c r="D108" s="2">
        <v>9783866444034</v>
      </c>
      <c r="E108" s="2">
        <v>9782821874305</v>
      </c>
      <c r="F108" s="4" t="s">
        <v>29</v>
      </c>
      <c r="G108" s="3" t="str">
        <f>HYPERLINK("http://books.openedition.org/ksp/1901","http://books.openedition.org/ksp/1901")</f>
        <v>http://books.openedition.org/ksp/1901</v>
      </c>
      <c r="H108" s="6">
        <v>0</v>
      </c>
      <c r="I108" s="1">
        <v>0</v>
      </c>
    </row>
    <row r="109" spans="1:9" ht="12">
      <c r="A109" s="1" t="s">
        <v>254</v>
      </c>
      <c r="B109" s="1" t="s">
        <v>185</v>
      </c>
      <c r="C109" s="1" t="s">
        <v>255</v>
      </c>
      <c r="D109" s="2">
        <v>9783866448612</v>
      </c>
      <c r="E109" s="2">
        <v>9782821874299</v>
      </c>
      <c r="F109" s="4" t="s">
        <v>36</v>
      </c>
      <c r="G109" s="3" t="str">
        <f>HYPERLINK("http://books.openedition.org/ksp/1939","http://books.openedition.org/ksp/1939")</f>
        <v>http://books.openedition.org/ksp/1939</v>
      </c>
      <c r="H109" s="6">
        <v>0</v>
      </c>
      <c r="I109" s="1">
        <v>0</v>
      </c>
    </row>
    <row r="110" spans="1:9" ht="12">
      <c r="A110" s="1" t="s">
        <v>256</v>
      </c>
      <c r="B110" s="1" t="s">
        <v>185</v>
      </c>
      <c r="C110" s="1" t="s">
        <v>257</v>
      </c>
      <c r="D110" s="2">
        <v>9783866442375</v>
      </c>
      <c r="E110" s="2">
        <v>9782821874275</v>
      </c>
      <c r="F110" s="4" t="s">
        <v>53</v>
      </c>
      <c r="G110" s="3" t="str">
        <f>HYPERLINK("http://books.openedition.org/ksp/1973","http://books.openedition.org/ksp/1973")</f>
        <v>http://books.openedition.org/ksp/1973</v>
      </c>
      <c r="H110" s="6">
        <v>0</v>
      </c>
      <c r="I110" s="1">
        <v>0</v>
      </c>
    </row>
    <row r="111" spans="1:9" ht="12">
      <c r="A111" s="1" t="s">
        <v>258</v>
      </c>
      <c r="B111" s="1" t="s">
        <v>185</v>
      </c>
      <c r="C111" s="1" t="s">
        <v>259</v>
      </c>
      <c r="D111" s="2">
        <v>9783731500643</v>
      </c>
      <c r="E111" s="2">
        <v>9782821877566</v>
      </c>
      <c r="F111" s="4" t="s">
        <v>33</v>
      </c>
      <c r="G111" s="3" t="str">
        <f>HYPERLINK("http://books.openedition.org/ksp/2220","http://books.openedition.org/ksp/2220")</f>
        <v>http://books.openedition.org/ksp/2220</v>
      </c>
      <c r="H111" s="6">
        <v>0</v>
      </c>
      <c r="I111" s="1">
        <v>0</v>
      </c>
    </row>
    <row r="112" spans="1:9" ht="12">
      <c r="A112" s="1" t="s">
        <v>260</v>
      </c>
      <c r="B112" s="1" t="s">
        <v>185</v>
      </c>
      <c r="C112" s="1" t="s">
        <v>261</v>
      </c>
      <c r="D112" s="2">
        <v>9783866441866</v>
      </c>
      <c r="E112" s="2">
        <v>9782821877559</v>
      </c>
      <c r="F112" s="4" t="s">
        <v>18</v>
      </c>
      <c r="G112" s="3" t="str">
        <f>HYPERLINK("http://books.openedition.org/ksp/3202","http://books.openedition.org/ksp/3202")</f>
        <v>http://books.openedition.org/ksp/3202</v>
      </c>
      <c r="H112" s="6">
        <v>0</v>
      </c>
      <c r="I112" s="1">
        <v>0</v>
      </c>
    </row>
    <row r="113" spans="1:9" ht="12">
      <c r="A113" s="1" t="s">
        <v>262</v>
      </c>
      <c r="B113" s="1" t="s">
        <v>185</v>
      </c>
      <c r="C113" s="1" t="s">
        <v>263</v>
      </c>
      <c r="D113" s="2">
        <v>9783866449954</v>
      </c>
      <c r="E113" s="2">
        <v>9782821881594</v>
      </c>
      <c r="F113" s="4" t="s">
        <v>33</v>
      </c>
      <c r="G113" s="3" t="str">
        <f>HYPERLINK("http://books.openedition.org/ksp/3555","http://books.openedition.org/ksp/3555")</f>
        <v>http://books.openedition.org/ksp/3555</v>
      </c>
      <c r="H113" s="6">
        <v>0</v>
      </c>
      <c r="I113" s="1">
        <v>0</v>
      </c>
    </row>
    <row r="114" spans="1:9" ht="12">
      <c r="A114" s="1" t="s">
        <v>264</v>
      </c>
      <c r="B114" s="1" t="s">
        <v>185</v>
      </c>
      <c r="C114" s="1" t="s">
        <v>265</v>
      </c>
      <c r="D114" s="2">
        <v>9783866443747</v>
      </c>
      <c r="E114" s="2">
        <v>9782821877580</v>
      </c>
      <c r="F114" s="4" t="s">
        <v>22</v>
      </c>
      <c r="G114" s="3" t="str">
        <f>HYPERLINK("http://books.openedition.org/ksp/3003","http://books.openedition.org/ksp/3003")</f>
        <v>http://books.openedition.org/ksp/3003</v>
      </c>
      <c r="H114" s="6">
        <v>0</v>
      </c>
      <c r="I114" s="1">
        <v>0</v>
      </c>
    </row>
    <row r="115" spans="1:9" ht="12">
      <c r="A115" s="1" t="s">
        <v>266</v>
      </c>
      <c r="B115" s="1" t="s">
        <v>267</v>
      </c>
      <c r="C115" s="1" t="s">
        <v>268</v>
      </c>
      <c r="D115" s="2">
        <v>9782868476166</v>
      </c>
      <c r="E115" s="2">
        <v>9782753538085</v>
      </c>
      <c r="F115" s="4" t="s">
        <v>181</v>
      </c>
      <c r="G115" s="3" t="str">
        <f>HYPERLINK("http://books.openedition.org/pur/24122","http://books.openedition.org/pur/24122")</f>
        <v>http://books.openedition.org/pur/24122</v>
      </c>
      <c r="H115" s="6">
        <v>55</v>
      </c>
      <c r="I115" s="1">
        <v>18.15</v>
      </c>
    </row>
    <row r="116" spans="1:9" ht="12">
      <c r="A116" s="1" t="s">
        <v>269</v>
      </c>
      <c r="B116" s="1" t="s">
        <v>267</v>
      </c>
      <c r="C116" s="1" t="s">
        <v>270</v>
      </c>
      <c r="D116" s="2">
        <v>9782753510838</v>
      </c>
      <c r="E116" s="2">
        <v>9782753539006</v>
      </c>
      <c r="F116" s="4" t="s">
        <v>25</v>
      </c>
      <c r="G116" s="3" t="str">
        <f>HYPERLINK("http://books.openedition.org/pur/13601","http://books.openedition.org/pur/13601")</f>
        <v>http://books.openedition.org/pur/13601</v>
      </c>
      <c r="H116" s="6">
        <v>50</v>
      </c>
      <c r="I116" s="1">
        <v>16.5</v>
      </c>
    </row>
    <row r="117" spans="1:9" ht="12">
      <c r="A117" s="1" t="s">
        <v>271</v>
      </c>
      <c r="B117" s="1" t="s">
        <v>272</v>
      </c>
      <c r="C117" s="1" t="s">
        <v>273</v>
      </c>
      <c r="D117" s="2">
        <v>9788867051588</v>
      </c>
      <c r="E117" s="2">
        <v>9788867053551</v>
      </c>
      <c r="F117" s="4" t="s">
        <v>158</v>
      </c>
      <c r="G117" s="3" t="str">
        <f>HYPERLINK("http://books.openedition.org/ledizioni/455","http://books.openedition.org/ledizioni/455")</f>
        <v>http://books.openedition.org/ledizioni/455</v>
      </c>
      <c r="H117" s="6">
        <v>30</v>
      </c>
      <c r="I117" s="1">
        <v>9.9</v>
      </c>
    </row>
    <row r="118" spans="1:9" ht="12">
      <c r="A118" s="1" t="s">
        <v>274</v>
      </c>
      <c r="B118" s="1" t="s">
        <v>109</v>
      </c>
      <c r="C118" s="1" t="s">
        <v>275</v>
      </c>
      <c r="D118" s="2">
        <v>9782847887235</v>
      </c>
      <c r="E118" s="2">
        <v>9782847887259</v>
      </c>
      <c r="F118" s="4" t="s">
        <v>229</v>
      </c>
      <c r="G118" s="3" t="str">
        <f>HYPERLINK("http://books.openedition.org/enseditions/5124","http://books.openedition.org/enseditions/5124")</f>
        <v>http://books.openedition.org/enseditions/5124</v>
      </c>
      <c r="H118" s="6">
        <v>48</v>
      </c>
      <c r="I118" s="1">
        <v>15.84</v>
      </c>
    </row>
    <row r="119" spans="1:9" ht="12">
      <c r="A119" s="1" t="s">
        <v>276</v>
      </c>
      <c r="B119" s="1" t="s">
        <v>126</v>
      </c>
      <c r="C119" s="1" t="s">
        <v>129</v>
      </c>
      <c r="D119" s="2">
        <v>9783406663222</v>
      </c>
      <c r="E119" s="2">
        <v>9782821867222</v>
      </c>
      <c r="F119" s="4" t="s">
        <v>158</v>
      </c>
      <c r="G119" s="3" t="str">
        <f>HYPERLINK("http://books.openedition.org/chbeck/1567","http://books.openedition.org/chbeck/1567")</f>
        <v>http://books.openedition.org/chbeck/1567</v>
      </c>
      <c r="H119" s="6">
        <v>99.9</v>
      </c>
      <c r="I119" s="1">
        <v>32.97</v>
      </c>
    </row>
    <row r="120" spans="1:9" ht="12">
      <c r="A120" s="1" t="s">
        <v>277</v>
      </c>
      <c r="B120" s="1" t="s">
        <v>109</v>
      </c>
      <c r="C120" s="1" t="s">
        <v>278</v>
      </c>
      <c r="D120" s="2">
        <v>9782847880908</v>
      </c>
      <c r="E120" s="2">
        <v>9782847887334</v>
      </c>
      <c r="F120" s="4" t="s">
        <v>15</v>
      </c>
      <c r="G120" s="3" t="str">
        <f>HYPERLINK("http://books.openedition.org/enseditions/6248","http://books.openedition.org/enseditions/6248")</f>
        <v>http://books.openedition.org/enseditions/6248</v>
      </c>
      <c r="H120" s="6">
        <v>28</v>
      </c>
      <c r="I120" s="1">
        <v>9.24</v>
      </c>
    </row>
    <row r="121" spans="1:9" ht="12">
      <c r="A121" s="1" t="s">
        <v>279</v>
      </c>
      <c r="B121" s="1" t="s">
        <v>109</v>
      </c>
      <c r="C121" s="1" t="s">
        <v>280</v>
      </c>
      <c r="D121" s="2">
        <v>9782847881752</v>
      </c>
      <c r="E121" s="2">
        <v>9782847887372</v>
      </c>
      <c r="F121" s="4" t="s">
        <v>22</v>
      </c>
      <c r="G121" s="3" t="str">
        <f>HYPERLINK("http://books.openedition.org/enseditions/6334","http://books.openedition.org/enseditions/6334")</f>
        <v>http://books.openedition.org/enseditions/6334</v>
      </c>
      <c r="H121" s="6">
        <v>46</v>
      </c>
      <c r="I121" s="1">
        <v>15.18</v>
      </c>
    </row>
    <row r="122" spans="1:9" ht="12">
      <c r="A122" s="1" t="s">
        <v>281</v>
      </c>
      <c r="B122" s="1" t="s">
        <v>109</v>
      </c>
      <c r="C122" s="1" t="s">
        <v>282</v>
      </c>
      <c r="D122" s="2">
        <v>9782847881097</v>
      </c>
      <c r="E122" s="2">
        <v>9782847887365</v>
      </c>
      <c r="F122" s="4" t="s">
        <v>18</v>
      </c>
      <c r="G122" s="3" t="str">
        <f>HYPERLINK("http://books.openedition.org/enseditions/6364","http://books.openedition.org/enseditions/6364")</f>
        <v>http://books.openedition.org/enseditions/6364</v>
      </c>
      <c r="H122" s="6">
        <v>46</v>
      </c>
      <c r="I122" s="1">
        <v>15.18</v>
      </c>
    </row>
    <row r="123" spans="1:9" ht="12">
      <c r="A123" s="1" t="s">
        <v>283</v>
      </c>
      <c r="B123" s="1" t="s">
        <v>109</v>
      </c>
      <c r="C123" s="1" t="s">
        <v>284</v>
      </c>
      <c r="D123" s="2">
        <v>9782847883039</v>
      </c>
      <c r="E123" s="2">
        <v>9782847887464</v>
      </c>
      <c r="F123" s="4" t="s">
        <v>36</v>
      </c>
      <c r="G123" s="3" t="str">
        <f>HYPERLINK("http://books.openedition.org/enseditions/6725","http://books.openedition.org/enseditions/6725")</f>
        <v>http://books.openedition.org/enseditions/6725</v>
      </c>
      <c r="H123" s="6">
        <v>58</v>
      </c>
      <c r="I123" s="1">
        <v>19.14</v>
      </c>
    </row>
    <row r="124" spans="1:9" ht="12">
      <c r="A124" s="1" t="s">
        <v>285</v>
      </c>
      <c r="B124" s="1" t="s">
        <v>109</v>
      </c>
      <c r="C124" s="1" t="s">
        <v>286</v>
      </c>
      <c r="D124" s="2">
        <v>9782847886870</v>
      </c>
      <c r="E124" s="2">
        <v>9782847887563</v>
      </c>
      <c r="F124" s="4" t="s">
        <v>229</v>
      </c>
      <c r="G124" s="3" t="str">
        <f>HYPERLINK("http://books.openedition.org/enseditions/5112","http://books.openedition.org/enseditions/5112")</f>
        <v>http://books.openedition.org/enseditions/5112</v>
      </c>
      <c r="H124" s="6">
        <v>48</v>
      </c>
      <c r="I124" s="1">
        <v>15.84</v>
      </c>
    </row>
    <row r="125" spans="1:9" ht="12">
      <c r="A125" s="1" t="s">
        <v>287</v>
      </c>
      <c r="B125" s="1" t="s">
        <v>109</v>
      </c>
      <c r="C125" s="1" t="s">
        <v>288</v>
      </c>
      <c r="D125" s="1"/>
      <c r="E125" s="2">
        <v>9782847886887</v>
      </c>
      <c r="F125" s="4" t="s">
        <v>229</v>
      </c>
      <c r="G125" s="3" t="str">
        <f>HYPERLINK("http://books.openedition.org/enseditions/5114","http://books.openedition.org/enseditions/5114")</f>
        <v>http://books.openedition.org/enseditions/5114</v>
      </c>
      <c r="H125" s="6">
        <v>0</v>
      </c>
      <c r="I125" s="1">
        <v>0</v>
      </c>
    </row>
    <row r="126" spans="1:9" ht="12">
      <c r="A126" s="1" t="s">
        <v>289</v>
      </c>
      <c r="B126" s="1" t="s">
        <v>27</v>
      </c>
      <c r="C126" s="1" t="s">
        <v>290</v>
      </c>
      <c r="D126" s="1"/>
      <c r="E126" s="2">
        <v>9782722604162</v>
      </c>
      <c r="F126" s="4" t="s">
        <v>229</v>
      </c>
      <c r="G126" s="3" t="str">
        <f>HYPERLINK("http://books.openedition.org/cdf/4015","http://books.openedition.org/cdf/4015")</f>
        <v>http://books.openedition.org/cdf/4015</v>
      </c>
      <c r="H126" s="6">
        <v>7.5</v>
      </c>
      <c r="I126" s="1">
        <v>2.48</v>
      </c>
    </row>
    <row r="127" spans="1:9" ht="12">
      <c r="A127" s="1" t="s">
        <v>291</v>
      </c>
      <c r="B127" s="1" t="s">
        <v>27</v>
      </c>
      <c r="C127" s="1" t="s">
        <v>290</v>
      </c>
      <c r="D127" s="1"/>
      <c r="E127" s="2">
        <v>9782722604193</v>
      </c>
      <c r="F127" s="4" t="s">
        <v>229</v>
      </c>
      <c r="G127" s="3" t="str">
        <f>HYPERLINK("http://books.openedition.org/cdf/4018","http://books.openedition.org/cdf/4018")</f>
        <v>http://books.openedition.org/cdf/4018</v>
      </c>
      <c r="H127" s="6">
        <v>7.5</v>
      </c>
      <c r="I127" s="1">
        <v>2.48</v>
      </c>
    </row>
    <row r="128" spans="1:9" ht="12">
      <c r="A128" s="1" t="s">
        <v>292</v>
      </c>
      <c r="B128" s="1" t="s">
        <v>27</v>
      </c>
      <c r="C128" s="1" t="s">
        <v>290</v>
      </c>
      <c r="D128" s="1"/>
      <c r="E128" s="2">
        <v>9782722604179</v>
      </c>
      <c r="F128" s="4" t="s">
        <v>229</v>
      </c>
      <c r="G128" s="3" t="str">
        <f>HYPERLINK("http://books.openedition.org/cdf/4016","http://books.openedition.org/cdf/4016")</f>
        <v>http://books.openedition.org/cdf/4016</v>
      </c>
      <c r="H128" s="6">
        <v>7.5</v>
      </c>
      <c r="I128" s="1">
        <v>2.48</v>
      </c>
    </row>
    <row r="129" spans="1:9" ht="12">
      <c r="A129" s="1" t="s">
        <v>293</v>
      </c>
      <c r="B129" s="1" t="s">
        <v>27</v>
      </c>
      <c r="C129" s="1" t="s">
        <v>290</v>
      </c>
      <c r="D129" s="1"/>
      <c r="E129" s="2">
        <v>9782722604186</v>
      </c>
      <c r="F129" s="4" t="s">
        <v>229</v>
      </c>
      <c r="G129" s="3" t="str">
        <f>HYPERLINK("http://books.openedition.org/cdf/4017","http://books.openedition.org/cdf/4017")</f>
        <v>http://books.openedition.org/cdf/4017</v>
      </c>
      <c r="H129" s="6">
        <v>7.5</v>
      </c>
      <c r="I129" s="1">
        <v>2.48</v>
      </c>
    </row>
    <row r="130" spans="1:9" ht="12">
      <c r="A130" s="1" t="s">
        <v>294</v>
      </c>
      <c r="B130" s="1" t="s">
        <v>27</v>
      </c>
      <c r="C130" s="1" t="s">
        <v>197</v>
      </c>
      <c r="D130" s="1"/>
      <c r="E130" s="2">
        <v>9782722604308</v>
      </c>
      <c r="F130" s="4" t="s">
        <v>229</v>
      </c>
      <c r="G130" s="3" t="str">
        <f>HYPERLINK("http://books.openedition.org/cdf/4105","http://books.openedition.org/cdf/4105")</f>
        <v>http://books.openedition.org/cdf/4105</v>
      </c>
      <c r="H130" s="6">
        <v>7.5</v>
      </c>
      <c r="I130" s="1">
        <v>2.48</v>
      </c>
    </row>
    <row r="131" spans="1:9" ht="12">
      <c r="A131" s="1" t="s">
        <v>295</v>
      </c>
      <c r="B131" s="1" t="s">
        <v>189</v>
      </c>
      <c r="C131" s="1" t="s">
        <v>190</v>
      </c>
      <c r="D131" s="2">
        <v>9781783741670</v>
      </c>
      <c r="E131" s="2">
        <v>9782821876330</v>
      </c>
      <c r="F131" s="4" t="s">
        <v>229</v>
      </c>
      <c r="G131" s="3" t="str">
        <f>HYPERLINK("http://books.openedition.org/obp/1997","http://books.openedition.org/obp/1997")</f>
        <v>http://books.openedition.org/obp/1997</v>
      </c>
      <c r="H131" s="6">
        <v>41.9</v>
      </c>
      <c r="I131" s="1">
        <v>13.83</v>
      </c>
    </row>
    <row r="132" spans="1:9" ht="12">
      <c r="A132" s="1" t="s">
        <v>296</v>
      </c>
      <c r="B132" s="1" t="s">
        <v>189</v>
      </c>
      <c r="C132" s="1" t="s">
        <v>297</v>
      </c>
      <c r="D132" s="2">
        <v>9781783740673</v>
      </c>
      <c r="E132" s="2">
        <v>9782821876293</v>
      </c>
      <c r="F132" s="4" t="s">
        <v>158</v>
      </c>
      <c r="G132" s="3" t="str">
        <f>HYPERLINK("http://books.openedition.org/obp/2117","http://books.openedition.org/obp/2117")</f>
        <v>http://books.openedition.org/obp/2117</v>
      </c>
      <c r="H132" s="6">
        <v>43.9</v>
      </c>
      <c r="I132" s="1">
        <v>14.49</v>
      </c>
    </row>
    <row r="133" spans="1:9" ht="12">
      <c r="A133" s="1" t="s">
        <v>298</v>
      </c>
      <c r="B133" s="1" t="s">
        <v>189</v>
      </c>
      <c r="C133" s="1" t="s">
        <v>299</v>
      </c>
      <c r="D133" s="2">
        <v>9781783740376</v>
      </c>
      <c r="E133" s="2">
        <v>9782821876149</v>
      </c>
      <c r="F133" s="4" t="s">
        <v>158</v>
      </c>
      <c r="G133" s="3" t="str">
        <f>HYPERLINK("http://books.openedition.org/obp/2556","http://books.openedition.org/obp/2556")</f>
        <v>http://books.openedition.org/obp/2556</v>
      </c>
      <c r="H133" s="6">
        <v>21.9</v>
      </c>
      <c r="I133" s="1">
        <v>7.23</v>
      </c>
    </row>
    <row r="134" spans="1:9" ht="12">
      <c r="A134" s="1" t="s">
        <v>300</v>
      </c>
      <c r="B134" s="1" t="s">
        <v>267</v>
      </c>
      <c r="C134" s="1" t="s">
        <v>301</v>
      </c>
      <c r="D134" s="2">
        <v>9782868475282</v>
      </c>
      <c r="E134" s="2">
        <v>9782753546042</v>
      </c>
      <c r="F134" s="4" t="s">
        <v>31</v>
      </c>
      <c r="G134" s="3" t="str">
        <f>HYPERLINK("http://books.openedition.org/pur/35322","http://books.openedition.org/pur/35322")</f>
        <v>http://books.openedition.org/pur/35322</v>
      </c>
      <c r="H134" s="6">
        <v>43.13</v>
      </c>
      <c r="I134" s="1">
        <v>14.23</v>
      </c>
    </row>
    <row r="135" spans="1:9" ht="12">
      <c r="A135" s="1" t="s">
        <v>302</v>
      </c>
      <c r="B135" s="1" t="s">
        <v>267</v>
      </c>
      <c r="C135" s="1" t="s">
        <v>303</v>
      </c>
      <c r="D135" s="2">
        <v>9782868478566</v>
      </c>
      <c r="E135" s="2">
        <v>9782753545786</v>
      </c>
      <c r="F135" s="4" t="s">
        <v>12</v>
      </c>
      <c r="G135" s="3" t="str">
        <f>HYPERLINK("http://books.openedition.org/pur/35785","http://books.openedition.org/pur/35785")</f>
        <v>http://books.openedition.org/pur/35785</v>
      </c>
      <c r="H135" s="6">
        <v>30</v>
      </c>
      <c r="I135" s="1">
        <v>9.9</v>
      </c>
    </row>
    <row r="136" spans="1:9" ht="12">
      <c r="A136" s="1" t="s">
        <v>304</v>
      </c>
      <c r="B136" s="1" t="s">
        <v>305</v>
      </c>
      <c r="C136" s="1" t="s">
        <v>306</v>
      </c>
      <c r="D136" s="2">
        <v>9782843102776</v>
      </c>
      <c r="E136" s="2">
        <v>9782843103537</v>
      </c>
      <c r="F136" s="4" t="s">
        <v>158</v>
      </c>
      <c r="G136" s="3" t="str">
        <f>HYPERLINK("http://books.openedition.org/ugaeditions/596","http://books.openedition.org/ugaeditions/596")</f>
        <v>http://books.openedition.org/ugaeditions/596</v>
      </c>
      <c r="H136" s="6">
        <v>56</v>
      </c>
      <c r="I136" s="1">
        <v>18.48</v>
      </c>
    </row>
    <row r="137" spans="1:9" ht="12">
      <c r="A137" s="1" t="s">
        <v>307</v>
      </c>
      <c r="B137" s="1" t="s">
        <v>305</v>
      </c>
      <c r="C137" s="1" t="s">
        <v>308</v>
      </c>
      <c r="D137" s="2">
        <v>9782843102196</v>
      </c>
      <c r="E137" s="2">
        <v>9782843103636</v>
      </c>
      <c r="F137" s="4" t="s">
        <v>36</v>
      </c>
      <c r="G137" s="3" t="str">
        <f>HYPERLINK("http://books.openedition.org/ugaeditions/1009","http://books.openedition.org/ugaeditions/1009")</f>
        <v>http://books.openedition.org/ugaeditions/1009</v>
      </c>
      <c r="H137" s="6">
        <v>52</v>
      </c>
      <c r="I137" s="1">
        <v>17.16</v>
      </c>
    </row>
    <row r="138" spans="1:9" ht="12">
      <c r="A138" s="1" t="s">
        <v>309</v>
      </c>
      <c r="B138" s="1" t="s">
        <v>310</v>
      </c>
      <c r="C138" s="1" t="s">
        <v>311</v>
      </c>
      <c r="D138" s="2">
        <v>9788878851689</v>
      </c>
      <c r="E138" s="2">
        <v>9788878854284</v>
      </c>
      <c r="F138" s="4" t="s">
        <v>33</v>
      </c>
      <c r="G138" s="3" t="str">
        <f>HYPERLINK("http://books.openedition.org/res/145","http://books.openedition.org/res/145")</f>
        <v>http://books.openedition.org/res/145</v>
      </c>
      <c r="H138" s="6">
        <v>30</v>
      </c>
      <c r="I138" s="1">
        <v>9.9</v>
      </c>
    </row>
    <row r="139" spans="1:9" ht="12">
      <c r="A139" s="1" t="s">
        <v>312</v>
      </c>
      <c r="B139" s="1" t="s">
        <v>310</v>
      </c>
      <c r="C139" s="1" t="s">
        <v>313</v>
      </c>
      <c r="D139" s="2">
        <v>9788878851313</v>
      </c>
      <c r="E139" s="2">
        <v>9788878854413</v>
      </c>
      <c r="F139" s="4" t="s">
        <v>29</v>
      </c>
      <c r="G139" s="3" t="str">
        <f>HYPERLINK("http://books.openedition.org/res/634","http://books.openedition.org/res/634")</f>
        <v>http://books.openedition.org/res/634</v>
      </c>
      <c r="H139" s="6">
        <v>28.75</v>
      </c>
      <c r="I139" s="1">
        <v>9.49</v>
      </c>
    </row>
    <row r="140" spans="1:9" ht="12">
      <c r="A140" s="1" t="s">
        <v>314</v>
      </c>
      <c r="B140" s="1" t="s">
        <v>310</v>
      </c>
      <c r="C140" s="1" t="s">
        <v>315</v>
      </c>
      <c r="D140" s="2">
        <v>9788878851030</v>
      </c>
      <c r="E140" s="2">
        <v>9788878854406</v>
      </c>
      <c r="F140" s="4" t="s">
        <v>25</v>
      </c>
      <c r="G140" s="3" t="str">
        <f>HYPERLINK("http://books.openedition.org/res/597","http://books.openedition.org/res/597")</f>
        <v>http://books.openedition.org/res/597</v>
      </c>
      <c r="H140" s="6">
        <v>25</v>
      </c>
      <c r="I140" s="1">
        <v>8.25</v>
      </c>
    </row>
    <row r="141" spans="1:9" ht="12">
      <c r="A141" s="1" t="s">
        <v>316</v>
      </c>
      <c r="B141" s="1" t="s">
        <v>310</v>
      </c>
      <c r="C141" s="1" t="s">
        <v>317</v>
      </c>
      <c r="D141" s="2">
        <v>9788878850828</v>
      </c>
      <c r="E141" s="2">
        <v>9788878854383</v>
      </c>
      <c r="F141" s="4" t="s">
        <v>22</v>
      </c>
      <c r="G141" s="3" t="str">
        <f>HYPERLINK("http://books.openedition.org/res/318","http://books.openedition.org/res/318")</f>
        <v>http://books.openedition.org/res/318</v>
      </c>
      <c r="H141" s="6">
        <v>22.5</v>
      </c>
      <c r="I141" s="1">
        <v>7.43</v>
      </c>
    </row>
    <row r="142" spans="1:9" ht="12">
      <c r="A142" s="1" t="s">
        <v>318</v>
      </c>
      <c r="B142" s="1" t="s">
        <v>310</v>
      </c>
      <c r="C142" s="1" t="s">
        <v>319</v>
      </c>
      <c r="D142" s="2">
        <v>9788878850187</v>
      </c>
      <c r="E142" s="2">
        <v>9788878854369</v>
      </c>
      <c r="F142" s="4" t="s">
        <v>53</v>
      </c>
      <c r="G142" s="3" t="str">
        <f>HYPERLINK("http://books.openedition.org/res/289","http://books.openedition.org/res/289")</f>
        <v>http://books.openedition.org/res/289</v>
      </c>
      <c r="H142" s="6">
        <v>23.75</v>
      </c>
      <c r="I142" s="1">
        <v>7.84</v>
      </c>
    </row>
    <row r="143" spans="1:9" ht="12">
      <c r="A143" s="1" t="s">
        <v>320</v>
      </c>
      <c r="B143" s="1" t="s">
        <v>310</v>
      </c>
      <c r="C143" s="1" t="s">
        <v>321</v>
      </c>
      <c r="D143" s="2">
        <v>9788878850712</v>
      </c>
      <c r="E143" s="2">
        <v>9788878854352</v>
      </c>
      <c r="F143" s="4" t="s">
        <v>53</v>
      </c>
      <c r="G143" s="3" t="str">
        <f>HYPERLINK("http://books.openedition.org/res/113","http://books.openedition.org/res/113")</f>
        <v>http://books.openedition.org/res/113</v>
      </c>
      <c r="H143" s="6">
        <v>25</v>
      </c>
      <c r="I143" s="1">
        <v>8.25</v>
      </c>
    </row>
    <row r="144" spans="1:9" ht="12">
      <c r="A144" s="1" t="s">
        <v>322</v>
      </c>
      <c r="B144" s="1" t="s">
        <v>310</v>
      </c>
      <c r="C144" s="1" t="s">
        <v>323</v>
      </c>
      <c r="D144" s="2">
        <v>9788878850149</v>
      </c>
      <c r="E144" s="2">
        <v>9788878854345</v>
      </c>
      <c r="F144" s="4" t="s">
        <v>18</v>
      </c>
      <c r="G144" s="3" t="str">
        <f>HYPERLINK("http://books.openedition.org/res/108","http://books.openedition.org/res/108")</f>
        <v>http://books.openedition.org/res/108</v>
      </c>
      <c r="H144" s="6">
        <v>22.5</v>
      </c>
      <c r="I144" s="1">
        <v>7.43</v>
      </c>
    </row>
    <row r="145" spans="1:9" ht="12">
      <c r="A145" s="1" t="s">
        <v>324</v>
      </c>
      <c r="B145" s="1" t="s">
        <v>310</v>
      </c>
      <c r="C145" s="1" t="s">
        <v>325</v>
      </c>
      <c r="D145" s="2">
        <v>9788878853003</v>
      </c>
      <c r="E145" s="2">
        <v>9788878854260</v>
      </c>
      <c r="F145" s="4" t="s">
        <v>158</v>
      </c>
      <c r="G145" s="3" t="str">
        <f>HYPERLINK("http://books.openedition.org/res/224","http://books.openedition.org/res/224")</f>
        <v>http://books.openedition.org/res/224</v>
      </c>
      <c r="H145" s="6">
        <v>18.75</v>
      </c>
      <c r="I145" s="1">
        <v>6.19</v>
      </c>
    </row>
    <row r="146" spans="1:9" ht="12">
      <c r="A146" s="1" t="s">
        <v>326</v>
      </c>
      <c r="B146" s="1" t="s">
        <v>310</v>
      </c>
      <c r="C146" s="1" t="s">
        <v>327</v>
      </c>
      <c r="D146" s="2">
        <v>9788878851375</v>
      </c>
      <c r="E146" s="2">
        <v>9788878854420</v>
      </c>
      <c r="F146" s="4" t="s">
        <v>36</v>
      </c>
      <c r="G146" s="3" t="str">
        <f>HYPERLINK("http://books.openedition.org/res/646","http://books.openedition.org/res/646")</f>
        <v>http://books.openedition.org/res/646</v>
      </c>
      <c r="H146" s="6">
        <v>27.5</v>
      </c>
      <c r="I146" s="1">
        <v>9.08</v>
      </c>
    </row>
    <row r="147" spans="1:9" ht="12">
      <c r="A147" s="1" t="s">
        <v>328</v>
      </c>
      <c r="B147" s="1" t="s">
        <v>310</v>
      </c>
      <c r="C147" s="1" t="s">
        <v>327</v>
      </c>
      <c r="D147" s="2">
        <v>9788878850873</v>
      </c>
      <c r="E147" s="2">
        <v>9788878854390</v>
      </c>
      <c r="F147" s="4" t="s">
        <v>25</v>
      </c>
      <c r="G147" s="3" t="str">
        <f>HYPERLINK("http://books.openedition.org/res/533","http://books.openedition.org/res/533")</f>
        <v>http://books.openedition.org/res/533</v>
      </c>
      <c r="H147" s="6">
        <v>38.75</v>
      </c>
      <c r="I147" s="1">
        <v>12.79</v>
      </c>
    </row>
    <row r="148" spans="1:9" ht="12">
      <c r="A148" s="1" t="s">
        <v>329</v>
      </c>
      <c r="B148" s="1" t="s">
        <v>330</v>
      </c>
      <c r="C148" s="1" t="s">
        <v>331</v>
      </c>
      <c r="D148" s="2">
        <v>9782859399191</v>
      </c>
      <c r="E148" s="2">
        <v>9782757414019</v>
      </c>
      <c r="F148" s="4" t="s">
        <v>18</v>
      </c>
      <c r="G148" s="3" t="str">
        <f>HYPERLINK("http://books.openedition.org/septentrion/9267","http://books.openedition.org/septentrion/9267")</f>
        <v>http://books.openedition.org/septentrion/9267</v>
      </c>
      <c r="H148" s="6">
        <v>52.25</v>
      </c>
      <c r="I148" s="1">
        <v>17.24</v>
      </c>
    </row>
    <row r="149" spans="1:9" ht="12">
      <c r="A149" s="1" t="s">
        <v>332</v>
      </c>
      <c r="B149" s="1" t="s">
        <v>330</v>
      </c>
      <c r="C149" s="1" t="s">
        <v>333</v>
      </c>
      <c r="D149" s="2">
        <v>9782757406854</v>
      </c>
      <c r="E149" s="2">
        <v>9782757414224</v>
      </c>
      <c r="F149" s="4" t="s">
        <v>158</v>
      </c>
      <c r="G149" s="3" t="str">
        <f>HYPERLINK("http://books.openedition.org/septentrion/5932","http://books.openedition.org/septentrion/5932")</f>
        <v>http://books.openedition.org/septentrion/5932</v>
      </c>
      <c r="H149" s="6">
        <v>66.5</v>
      </c>
      <c r="I149" s="1">
        <v>21.95</v>
      </c>
    </row>
    <row r="150" spans="1:9" ht="12">
      <c r="A150" s="1" t="s">
        <v>334</v>
      </c>
      <c r="B150" s="1" t="s">
        <v>335</v>
      </c>
      <c r="C150" s="1" t="s">
        <v>336</v>
      </c>
      <c r="D150" s="1"/>
      <c r="E150" s="2">
        <v>9782869065017</v>
      </c>
      <c r="F150" s="4" t="s">
        <v>124</v>
      </c>
      <c r="G150" s="3" t="str">
        <f>HYPERLINK("http://books.openedition.org/pufr/3866","http://books.openedition.org/pufr/3866")</f>
        <v>http://books.openedition.org/pufr/3866</v>
      </c>
      <c r="H150" s="6">
        <v>30</v>
      </c>
      <c r="I150" s="1">
        <v>9.9</v>
      </c>
    </row>
    <row r="151" spans="1:9" ht="12">
      <c r="A151" s="1" t="s">
        <v>337</v>
      </c>
      <c r="B151" s="1" t="s">
        <v>335</v>
      </c>
      <c r="C151" s="1" t="s">
        <v>338</v>
      </c>
      <c r="D151" s="1"/>
      <c r="E151" s="2">
        <v>9782869064706</v>
      </c>
      <c r="F151" s="4" t="s">
        <v>15</v>
      </c>
      <c r="G151" s="3" t="str">
        <f>HYPERLINK("http://books.openedition.org/pufr/4238","http://books.openedition.org/pufr/4238")</f>
        <v>http://books.openedition.org/pufr/4238</v>
      </c>
      <c r="H151" s="6">
        <v>30</v>
      </c>
      <c r="I151" s="1">
        <v>9.9</v>
      </c>
    </row>
    <row r="152" spans="1:9" ht="12">
      <c r="A152" s="1" t="s">
        <v>188</v>
      </c>
      <c r="B152" s="1" t="s">
        <v>189</v>
      </c>
      <c r="C152" s="1" t="s">
        <v>190</v>
      </c>
      <c r="D152" s="2">
        <v>9781783740321</v>
      </c>
      <c r="E152" s="2">
        <v>9782821876101</v>
      </c>
      <c r="F152" s="4" t="s">
        <v>229</v>
      </c>
      <c r="G152" s="3" t="str">
        <f>HYPERLINK("http://books.openedition.org/obp/1872","http://books.openedition.org/obp/1872")</f>
        <v>http://books.openedition.org/obp/1872</v>
      </c>
      <c r="H152" s="6">
        <v>31.9</v>
      </c>
      <c r="I152" s="1">
        <v>10.53</v>
      </c>
    </row>
    <row r="153" spans="1:9" ht="12">
      <c r="A153" s="1" t="s">
        <v>339</v>
      </c>
      <c r="B153" s="1" t="s">
        <v>89</v>
      </c>
      <c r="C153" s="1" t="s">
        <v>340</v>
      </c>
      <c r="D153" s="2">
        <v>9782875582829</v>
      </c>
      <c r="E153" s="2">
        <v>9782875586285</v>
      </c>
      <c r="F153" s="4" t="s">
        <v>158</v>
      </c>
      <c r="G153" s="3" t="str">
        <f>HYPERLINK("http://books.openedition.org/pucl/2362","http://books.openedition.org/pucl/2362")</f>
        <v>http://books.openedition.org/pucl/2362</v>
      </c>
      <c r="H153" s="6">
        <v>35</v>
      </c>
      <c r="I153" s="1">
        <v>11.55</v>
      </c>
    </row>
    <row r="154" spans="1:9" ht="12">
      <c r="A154" s="1" t="s">
        <v>341</v>
      </c>
      <c r="B154" s="1" t="s">
        <v>89</v>
      </c>
      <c r="C154" s="1" t="s">
        <v>342</v>
      </c>
      <c r="D154" s="2">
        <v>9782875582843</v>
      </c>
      <c r="E154" s="2">
        <v>9782875586278</v>
      </c>
      <c r="F154" s="4" t="s">
        <v>158</v>
      </c>
      <c r="G154" s="3" t="str">
        <f>HYPERLINK("http://books.openedition.org/pucl/2400","http://books.openedition.org/pucl/2400")</f>
        <v>http://books.openedition.org/pucl/2400</v>
      </c>
      <c r="H154" s="6">
        <v>42.5</v>
      </c>
      <c r="I154" s="1">
        <v>14.03</v>
      </c>
    </row>
    <row r="155" spans="1:9" ht="12">
      <c r="A155" s="1" t="s">
        <v>343</v>
      </c>
      <c r="B155" s="1" t="s">
        <v>89</v>
      </c>
      <c r="C155" s="1" t="s">
        <v>344</v>
      </c>
      <c r="D155" s="2">
        <v>9782875583222</v>
      </c>
      <c r="E155" s="2">
        <v>9782875583239</v>
      </c>
      <c r="F155" s="4" t="s">
        <v>158</v>
      </c>
      <c r="G155" s="3" t="str">
        <f>HYPERLINK("http://books.openedition.org/pucl/2257","http://books.openedition.org/pucl/2257")</f>
        <v>http://books.openedition.org/pucl/2257</v>
      </c>
      <c r="H155" s="6">
        <v>22.5</v>
      </c>
      <c r="I155" s="1">
        <v>7.43</v>
      </c>
    </row>
    <row r="156" spans="1:9" ht="12">
      <c r="A156" s="1" t="s">
        <v>345</v>
      </c>
      <c r="B156" s="1" t="s">
        <v>89</v>
      </c>
      <c r="C156" s="1" t="s">
        <v>346</v>
      </c>
      <c r="D156" s="2">
        <v>9782875583581</v>
      </c>
      <c r="E156" s="2">
        <v>9782875583598</v>
      </c>
      <c r="F156" s="4" t="s">
        <v>229</v>
      </c>
      <c r="G156" s="3" t="str">
        <f>HYPERLINK("http://books.openedition.org/pucl/2226","http://books.openedition.org/pucl/2226")</f>
        <v>http://books.openedition.org/pucl/2226</v>
      </c>
      <c r="H156" s="6">
        <v>22.5</v>
      </c>
      <c r="I156" s="1">
        <v>7.43</v>
      </c>
    </row>
    <row r="157" spans="1:9" ht="12">
      <c r="A157" s="1" t="s">
        <v>347</v>
      </c>
      <c r="B157" s="1" t="s">
        <v>89</v>
      </c>
      <c r="C157" s="1" t="s">
        <v>348</v>
      </c>
      <c r="D157" s="2">
        <v>9782875580535</v>
      </c>
      <c r="E157" s="2">
        <v>9782875585363</v>
      </c>
      <c r="F157" s="4" t="s">
        <v>36</v>
      </c>
      <c r="G157" s="3" t="str">
        <f>HYPERLINK("http://books.openedition.org/pucl/3359","http://books.openedition.org/pucl/3359")</f>
        <v>http://books.openedition.org/pucl/3359</v>
      </c>
      <c r="H157" s="6">
        <v>27.5</v>
      </c>
      <c r="I157" s="1">
        <v>9.08</v>
      </c>
    </row>
    <row r="158" spans="1:9" ht="12">
      <c r="A158" s="1" t="s">
        <v>349</v>
      </c>
      <c r="B158" s="1" t="s">
        <v>350</v>
      </c>
      <c r="C158" s="1" t="s">
        <v>351</v>
      </c>
      <c r="D158" s="2">
        <v>9789586653428</v>
      </c>
      <c r="E158" s="2">
        <v>9782821879607</v>
      </c>
      <c r="F158" s="4" t="s">
        <v>229</v>
      </c>
      <c r="G158" s="3" t="str">
        <f>HYPERLINK("http://books.openedition.org/sdh/550","http://books.openedition.org/sdh/550")</f>
        <v>http://books.openedition.org/sdh/550</v>
      </c>
      <c r="H158" s="6">
        <v>85.95</v>
      </c>
      <c r="I158" s="1">
        <v>28.36</v>
      </c>
    </row>
    <row r="159" spans="1:9" ht="12">
      <c r="A159" s="1" t="s">
        <v>352</v>
      </c>
      <c r="B159" s="1" t="s">
        <v>350</v>
      </c>
      <c r="C159" s="1" t="s">
        <v>353</v>
      </c>
      <c r="D159" s="2">
        <v>9789586653626</v>
      </c>
      <c r="E159" s="2">
        <v>9782821879584</v>
      </c>
      <c r="F159" s="4" t="s">
        <v>229</v>
      </c>
      <c r="G159" s="3" t="str">
        <f>HYPERLINK("http://books.openedition.org/sdh/581","http://books.openedition.org/sdh/581")</f>
        <v>http://books.openedition.org/sdh/581</v>
      </c>
      <c r="H159" s="6">
        <v>122.25</v>
      </c>
      <c r="I159" s="1">
        <v>40.34</v>
      </c>
    </row>
    <row r="160" spans="1:9" ht="12">
      <c r="A160" s="1" t="s">
        <v>354</v>
      </c>
      <c r="B160" s="1" t="s">
        <v>27</v>
      </c>
      <c r="C160" s="1" t="s">
        <v>355</v>
      </c>
      <c r="D160" s="1"/>
      <c r="E160" s="2">
        <v>9782722604407</v>
      </c>
      <c r="F160" s="4" t="s">
        <v>356</v>
      </c>
      <c r="G160" s="3" t="str">
        <f>HYPERLINK("http://books.openedition.org/cdf/4212","http://books.openedition.org/cdf/4212")</f>
        <v>http://books.openedition.org/cdf/4212</v>
      </c>
      <c r="H160" s="6">
        <v>7.5</v>
      </c>
      <c r="I160" s="1">
        <v>2.48</v>
      </c>
    </row>
    <row r="161" spans="1:9" ht="12">
      <c r="A161" s="1" t="s">
        <v>357</v>
      </c>
      <c r="B161" s="1" t="s">
        <v>310</v>
      </c>
      <c r="C161" s="1" t="s">
        <v>358</v>
      </c>
      <c r="D161" s="2">
        <v>9788878853904</v>
      </c>
      <c r="E161" s="2">
        <v>9788878854000</v>
      </c>
      <c r="F161" s="4" t="s">
        <v>356</v>
      </c>
      <c r="G161" s="3" t="str">
        <f>HYPERLINK("http://books.openedition.org/res/767","http://books.openedition.org/res/767")</f>
        <v>http://books.openedition.org/res/767</v>
      </c>
      <c r="H161" s="6">
        <v>23.75</v>
      </c>
      <c r="I161" s="1">
        <v>7.84</v>
      </c>
    </row>
    <row r="162" spans="1:9" ht="12">
      <c r="A162" s="1" t="s">
        <v>359</v>
      </c>
      <c r="B162" s="1" t="s">
        <v>310</v>
      </c>
      <c r="C162" s="1" t="s">
        <v>360</v>
      </c>
      <c r="D162" s="2">
        <v>9788878854093</v>
      </c>
      <c r="E162" s="2">
        <v>9788878854116</v>
      </c>
      <c r="F162" s="4" t="s">
        <v>356</v>
      </c>
      <c r="G162" s="3" t="str">
        <f>HYPERLINK("http://books.openedition.org/res/790","http://books.openedition.org/res/790")</f>
        <v>http://books.openedition.org/res/790</v>
      </c>
      <c r="H162" s="6">
        <v>20</v>
      </c>
      <c r="I162" s="1">
        <v>6.6</v>
      </c>
    </row>
    <row r="163" spans="1:9" ht="12">
      <c r="A163" s="1" t="s">
        <v>361</v>
      </c>
      <c r="B163" s="1" t="s">
        <v>267</v>
      </c>
      <c r="C163" s="1" t="s">
        <v>362</v>
      </c>
      <c r="D163" s="2">
        <v>9782753508644</v>
      </c>
      <c r="E163" s="2">
        <v>9782753546882</v>
      </c>
      <c r="F163" s="4" t="s">
        <v>15</v>
      </c>
      <c r="G163" s="3" t="str">
        <f>HYPERLINK("http://books.openedition.org/pur/39573","http://books.openedition.org/pur/39573")</f>
        <v>http://books.openedition.org/pur/39573</v>
      </c>
      <c r="H163" s="6">
        <v>50</v>
      </c>
      <c r="I163" s="1">
        <v>16.5</v>
      </c>
    </row>
    <row r="164" spans="1:9" ht="12">
      <c r="A164" s="1" t="s">
        <v>363</v>
      </c>
      <c r="B164" s="1" t="s">
        <v>189</v>
      </c>
      <c r="C164" s="1" t="s">
        <v>364</v>
      </c>
      <c r="D164" s="2">
        <v>9781783741984</v>
      </c>
      <c r="E164" s="2">
        <v>9782821881693</v>
      </c>
      <c r="F164" s="4" t="s">
        <v>356</v>
      </c>
      <c r="G164" s="3" t="str">
        <f>HYPERLINK("http://books.openedition.org/obp/2923","http://books.openedition.org/obp/2923")</f>
        <v>http://books.openedition.org/obp/2923</v>
      </c>
      <c r="H164" s="6">
        <v>41.9</v>
      </c>
      <c r="I164" s="1">
        <v>13.83</v>
      </c>
    </row>
    <row r="165" spans="1:9" ht="12">
      <c r="A165" s="1" t="s">
        <v>365</v>
      </c>
      <c r="B165" s="1" t="s">
        <v>189</v>
      </c>
      <c r="C165" s="1" t="s">
        <v>366</v>
      </c>
      <c r="D165" s="2">
        <v>9781783742035</v>
      </c>
      <c r="E165" s="2">
        <v>9782821881686</v>
      </c>
      <c r="F165" s="4" t="s">
        <v>356</v>
      </c>
      <c r="G165" s="3" t="str">
        <f>HYPERLINK("http://books.openedition.org/obp/2942","http://books.openedition.org/obp/2942")</f>
        <v>http://books.openedition.org/obp/2942</v>
      </c>
      <c r="H165" s="6">
        <v>45.9</v>
      </c>
      <c r="I165" s="1">
        <v>15.15</v>
      </c>
    </row>
    <row r="166" spans="1:9" ht="12">
      <c r="A166" s="1" t="s">
        <v>367</v>
      </c>
      <c r="B166" s="1" t="s">
        <v>89</v>
      </c>
      <c r="C166" s="1" t="s">
        <v>368</v>
      </c>
      <c r="D166" s="2">
        <v>9782875580948</v>
      </c>
      <c r="E166" s="2">
        <v>9782875580955</v>
      </c>
      <c r="F166" s="4" t="s">
        <v>33</v>
      </c>
      <c r="G166" s="3" t="str">
        <f>HYPERLINK("http://books.openedition.org/pucl/2002","http://books.openedition.org/pucl/2002")</f>
        <v>http://books.openedition.org/pucl/2002</v>
      </c>
      <c r="H166" s="6">
        <v>17.5</v>
      </c>
      <c r="I166" s="1">
        <v>5.78</v>
      </c>
    </row>
    <row r="167" spans="1:9" ht="12">
      <c r="A167" s="1" t="s">
        <v>369</v>
      </c>
      <c r="B167" s="1" t="s">
        <v>89</v>
      </c>
      <c r="C167" s="1" t="s">
        <v>370</v>
      </c>
      <c r="D167" s="2">
        <v>9782875581204</v>
      </c>
      <c r="E167" s="2">
        <v>9782875581211</v>
      </c>
      <c r="F167" s="4" t="s">
        <v>33</v>
      </c>
      <c r="G167" s="3" t="str">
        <f>HYPERLINK("http://books.openedition.org/pucl/2670","http://books.openedition.org/pucl/2670")</f>
        <v>http://books.openedition.org/pucl/2670</v>
      </c>
      <c r="H167" s="6">
        <v>72.5</v>
      </c>
      <c r="I167" s="1">
        <v>23.93</v>
      </c>
    </row>
    <row r="168" spans="1:9" ht="12">
      <c r="A168" s="1" t="s">
        <v>371</v>
      </c>
      <c r="B168" s="1" t="s">
        <v>89</v>
      </c>
      <c r="C168" s="1" t="s">
        <v>323</v>
      </c>
      <c r="D168" s="2">
        <v>9782875582744</v>
      </c>
      <c r="E168" s="2">
        <v>9782875582751</v>
      </c>
      <c r="F168" s="4" t="s">
        <v>158</v>
      </c>
      <c r="G168" s="3" t="str">
        <f>HYPERLINK("http://books.openedition.org/pucl/1917","http://books.openedition.org/pucl/1917")</f>
        <v>http://books.openedition.org/pucl/1917</v>
      </c>
      <c r="H168" s="6">
        <v>27.5</v>
      </c>
      <c r="I168" s="1">
        <v>9.08</v>
      </c>
    </row>
    <row r="169" spans="1:9" ht="12">
      <c r="A169" s="1" t="s">
        <v>372</v>
      </c>
      <c r="B169" s="1" t="s">
        <v>109</v>
      </c>
      <c r="C169" s="1" t="s">
        <v>373</v>
      </c>
      <c r="D169" s="2">
        <v>9782847888102</v>
      </c>
      <c r="E169" s="2">
        <v>9782847888126</v>
      </c>
      <c r="F169" s="4" t="s">
        <v>356</v>
      </c>
      <c r="G169" s="3" t="str">
        <f>HYPERLINK("http://books.openedition.org/enseditions/7109","http://books.openedition.org/enseditions/7109")</f>
        <v>http://books.openedition.org/enseditions/7109</v>
      </c>
      <c r="H169" s="6">
        <v>38</v>
      </c>
      <c r="I169" s="1">
        <v>12.54</v>
      </c>
    </row>
    <row r="170" spans="1:9" ht="12">
      <c r="A170" s="1" t="s">
        <v>374</v>
      </c>
      <c r="B170" s="1" t="s">
        <v>375</v>
      </c>
      <c r="C170" s="1" t="s">
        <v>376</v>
      </c>
      <c r="D170" s="2">
        <v>9782841333776</v>
      </c>
      <c r="E170" s="2">
        <v>9782841338054</v>
      </c>
      <c r="F170" s="4" t="s">
        <v>29</v>
      </c>
      <c r="G170" s="3" t="str">
        <f>HYPERLINK("http://books.openedition.org/puc/8671","http://books.openedition.org/puc/8671")</f>
        <v>http://books.openedition.org/puc/8671</v>
      </c>
      <c r="H170" s="6">
        <v>50</v>
      </c>
      <c r="I170" s="1">
        <v>16.5</v>
      </c>
    </row>
    <row r="171" spans="1:9" ht="12">
      <c r="A171" s="1" t="s">
        <v>377</v>
      </c>
      <c r="B171" s="1" t="s">
        <v>109</v>
      </c>
      <c r="C171" s="1" t="s">
        <v>378</v>
      </c>
      <c r="D171" s="1"/>
      <c r="E171" s="2">
        <v>9782847888348</v>
      </c>
      <c r="F171" s="4" t="s">
        <v>356</v>
      </c>
      <c r="G171" s="3" t="str">
        <f>HYPERLINK("http://books.openedition.org/enseditions/6077","http://books.openedition.org/enseditions/6077")</f>
        <v>http://books.openedition.org/enseditions/6077</v>
      </c>
      <c r="H171" s="6">
        <v>20</v>
      </c>
      <c r="I171" s="1">
        <v>6.6</v>
      </c>
    </row>
    <row r="172" spans="1:9" ht="12">
      <c r="A172" s="1" t="s">
        <v>379</v>
      </c>
      <c r="B172" s="1" t="s">
        <v>109</v>
      </c>
      <c r="C172" s="1" t="s">
        <v>380</v>
      </c>
      <c r="D172" s="2">
        <v>9782847888317</v>
      </c>
      <c r="E172" s="2">
        <v>9782847888331</v>
      </c>
      <c r="F172" s="4" t="s">
        <v>356</v>
      </c>
      <c r="G172" s="3" t="str">
        <f>HYPERLINK("http://books.openedition.org/enseditions/7136","http://books.openedition.org/enseditions/7136")</f>
        <v>http://books.openedition.org/enseditions/7136</v>
      </c>
      <c r="H172" s="6">
        <v>50</v>
      </c>
      <c r="I172" s="1">
        <v>16.5</v>
      </c>
    </row>
    <row r="173" spans="1:9" ht="12">
      <c r="A173" s="1" t="s">
        <v>381</v>
      </c>
      <c r="B173" s="1" t="s">
        <v>109</v>
      </c>
      <c r="C173" s="1" t="s">
        <v>382</v>
      </c>
      <c r="D173" s="2">
        <v>9782847888133</v>
      </c>
      <c r="E173" s="2">
        <v>9782847888157</v>
      </c>
      <c r="F173" s="4" t="s">
        <v>356</v>
      </c>
      <c r="G173" s="3" t="str">
        <f>HYPERLINK("http://books.openedition.org/enseditions/7062","http://books.openedition.org/enseditions/7062")</f>
        <v>http://books.openedition.org/enseditions/7062</v>
      </c>
      <c r="H173" s="6">
        <v>38</v>
      </c>
      <c r="I173" s="1">
        <v>12.54</v>
      </c>
    </row>
    <row r="174" spans="1:9" ht="12">
      <c r="A174" s="1" t="s">
        <v>383</v>
      </c>
      <c r="B174" s="1" t="s">
        <v>384</v>
      </c>
      <c r="C174" s="1" t="s">
        <v>385</v>
      </c>
      <c r="D174" s="1"/>
      <c r="E174" s="2">
        <v>9791095990000</v>
      </c>
      <c r="F174" s="4" t="s">
        <v>386</v>
      </c>
      <c r="G174" s="3" t="str">
        <f>HYPERLINK("http://books.openedition.org/europhilosophie/245","http://books.openedition.org/europhilosophie/245")</f>
        <v>http://books.openedition.org/europhilosophie/245</v>
      </c>
      <c r="H174" s="6">
        <v>21.3</v>
      </c>
      <c r="I174" s="1">
        <v>7.03</v>
      </c>
    </row>
    <row r="175" spans="1:9" ht="12">
      <c r="A175" s="1" t="s">
        <v>387</v>
      </c>
      <c r="B175" s="1" t="s">
        <v>384</v>
      </c>
      <c r="C175" s="1" t="s">
        <v>388</v>
      </c>
      <c r="D175" s="1"/>
      <c r="E175" s="2">
        <v>9791095990017</v>
      </c>
      <c r="F175" s="4" t="s">
        <v>386</v>
      </c>
      <c r="G175" s="3" t="str">
        <f>HYPERLINK("http://books.openedition.org/europhilosophie/232","http://books.openedition.org/europhilosophie/232")</f>
        <v>http://books.openedition.org/europhilosophie/232</v>
      </c>
      <c r="H175" s="6">
        <v>21.3</v>
      </c>
      <c r="I175" s="1">
        <v>7.03</v>
      </c>
    </row>
    <row r="176" spans="1:9" ht="12">
      <c r="A176" s="1" t="s">
        <v>389</v>
      </c>
      <c r="B176" s="1" t="s">
        <v>384</v>
      </c>
      <c r="C176" s="1" t="s">
        <v>390</v>
      </c>
      <c r="D176" s="1"/>
      <c r="E176" s="2">
        <v>9791095990024</v>
      </c>
      <c r="F176" s="4" t="s">
        <v>386</v>
      </c>
      <c r="G176" s="3" t="str">
        <f>HYPERLINK("http://books.openedition.org/europhilosophie/226","http://books.openedition.org/europhilosophie/226")</f>
        <v>http://books.openedition.org/europhilosophie/226</v>
      </c>
      <c r="H176" s="6">
        <v>11.8</v>
      </c>
      <c r="I176" s="1">
        <v>3.89</v>
      </c>
    </row>
    <row r="177" spans="1:9" ht="12">
      <c r="A177" s="1" t="s">
        <v>391</v>
      </c>
      <c r="B177" s="1" t="s">
        <v>384</v>
      </c>
      <c r="C177" s="1" t="s">
        <v>392</v>
      </c>
      <c r="D177" s="1"/>
      <c r="E177" s="2">
        <v>9791095990031</v>
      </c>
      <c r="F177" s="4" t="s">
        <v>386</v>
      </c>
      <c r="G177" s="3" t="str">
        <f>HYPERLINK("http://books.openedition.org/europhilosophie/219","http://books.openedition.org/europhilosophie/219")</f>
        <v>http://books.openedition.org/europhilosophie/219</v>
      </c>
      <c r="H177" s="6">
        <v>11.8</v>
      </c>
      <c r="I177" s="1">
        <v>3.89</v>
      </c>
    </row>
    <row r="178" spans="1:9" ht="12">
      <c r="A178" s="1" t="s">
        <v>393</v>
      </c>
      <c r="B178" s="1" t="s">
        <v>384</v>
      </c>
      <c r="C178" s="1" t="s">
        <v>394</v>
      </c>
      <c r="D178" s="1"/>
      <c r="E178" s="2">
        <v>9791095990055</v>
      </c>
      <c r="F178" s="4" t="s">
        <v>386</v>
      </c>
      <c r="G178" s="3" t="str">
        <f>HYPERLINK("http://books.openedition.org/europhilosophie/180","http://books.openedition.org/europhilosophie/180")</f>
        <v>http://books.openedition.org/europhilosophie/180</v>
      </c>
      <c r="H178" s="6">
        <v>11.8</v>
      </c>
      <c r="I178" s="1">
        <v>3.89</v>
      </c>
    </row>
    <row r="179" spans="1:9" ht="12">
      <c r="A179" s="1" t="s">
        <v>395</v>
      </c>
      <c r="B179" s="1" t="s">
        <v>384</v>
      </c>
      <c r="C179" s="1" t="s">
        <v>396</v>
      </c>
      <c r="D179" s="1"/>
      <c r="E179" s="2">
        <v>9791095990062</v>
      </c>
      <c r="F179" s="4" t="s">
        <v>386</v>
      </c>
      <c r="G179" s="3" t="str">
        <f>HYPERLINK("http://books.openedition.org/europhilosophie/177","http://books.openedition.org/europhilosophie/177")</f>
        <v>http://books.openedition.org/europhilosophie/177</v>
      </c>
      <c r="H179" s="6">
        <v>11.8</v>
      </c>
      <c r="I179" s="1">
        <v>3.89</v>
      </c>
    </row>
    <row r="180" spans="1:9" ht="12">
      <c r="A180" s="1" t="s">
        <v>397</v>
      </c>
      <c r="B180" s="1" t="s">
        <v>384</v>
      </c>
      <c r="C180" s="1" t="s">
        <v>398</v>
      </c>
      <c r="D180" s="1"/>
      <c r="E180" s="2">
        <v>9791095990086</v>
      </c>
      <c r="F180" s="4" t="s">
        <v>386</v>
      </c>
      <c r="G180" s="3" t="str">
        <f>HYPERLINK("http://books.openedition.org/europhilosophie/153","http://books.openedition.org/europhilosophie/153")</f>
        <v>http://books.openedition.org/europhilosophie/153</v>
      </c>
      <c r="H180" s="6">
        <v>23.65</v>
      </c>
      <c r="I180" s="1">
        <v>7.8</v>
      </c>
    </row>
    <row r="181" spans="1:9" ht="12">
      <c r="A181" s="1" t="s">
        <v>399</v>
      </c>
      <c r="B181" s="1" t="s">
        <v>384</v>
      </c>
      <c r="C181" s="1" t="s">
        <v>400</v>
      </c>
      <c r="D181" s="1"/>
      <c r="E181" s="2">
        <v>9791095990093</v>
      </c>
      <c r="F181" s="4" t="s">
        <v>386</v>
      </c>
      <c r="G181" s="3" t="str">
        <f>HYPERLINK("http://books.openedition.org/europhilosophie/109","http://books.openedition.org/europhilosophie/109")</f>
        <v>http://books.openedition.org/europhilosophie/109</v>
      </c>
      <c r="H181" s="6">
        <v>23.65</v>
      </c>
      <c r="I181" s="1">
        <v>7.8</v>
      </c>
    </row>
    <row r="182" spans="1:9" ht="12">
      <c r="A182" s="1" t="s">
        <v>401</v>
      </c>
      <c r="B182" s="1" t="s">
        <v>384</v>
      </c>
      <c r="C182" s="1" t="s">
        <v>402</v>
      </c>
      <c r="D182" s="1"/>
      <c r="E182" s="2">
        <v>9791095990109</v>
      </c>
      <c r="F182" s="4" t="s">
        <v>386</v>
      </c>
      <c r="G182" s="3" t="str">
        <f>HYPERLINK("http://books.openedition.org/europhilosophie/100","http://books.openedition.org/europhilosophie/100")</f>
        <v>http://books.openedition.org/europhilosophie/100</v>
      </c>
      <c r="H182" s="6">
        <v>21.3</v>
      </c>
      <c r="I182" s="1">
        <v>7.03</v>
      </c>
    </row>
    <row r="183" spans="1:9" ht="12">
      <c r="A183" s="1" t="s">
        <v>403</v>
      </c>
      <c r="B183" s="1" t="s">
        <v>384</v>
      </c>
      <c r="C183" s="1" t="s">
        <v>404</v>
      </c>
      <c r="D183" s="1"/>
      <c r="E183" s="2">
        <v>9791095990116</v>
      </c>
      <c r="F183" s="4" t="s">
        <v>386</v>
      </c>
      <c r="G183" s="3" t="str">
        <f>HYPERLINK("http://books.openedition.org/europhilosophie/312","http://books.openedition.org/europhilosophie/312")</f>
        <v>http://books.openedition.org/europhilosophie/312</v>
      </c>
      <c r="H183" s="6">
        <v>21.3</v>
      </c>
      <c r="I183" s="1">
        <v>7.03</v>
      </c>
    </row>
    <row r="184" spans="1:9" ht="12">
      <c r="A184" s="1" t="s">
        <v>405</v>
      </c>
      <c r="B184" s="1" t="s">
        <v>384</v>
      </c>
      <c r="C184" s="1" t="s">
        <v>404</v>
      </c>
      <c r="D184" s="1"/>
      <c r="E184" s="2">
        <v>9791095990123</v>
      </c>
      <c r="F184" s="4" t="s">
        <v>386</v>
      </c>
      <c r="G184" s="3" t="str">
        <f>HYPERLINK("http://books.openedition.org/europhilosophie/329","http://books.openedition.org/europhilosophie/329")</f>
        <v>http://books.openedition.org/europhilosophie/329</v>
      </c>
      <c r="H184" s="6">
        <v>11.8</v>
      </c>
      <c r="I184" s="1">
        <v>3.89</v>
      </c>
    </row>
    <row r="185" spans="1:9" ht="12">
      <c r="A185" s="1" t="s">
        <v>406</v>
      </c>
      <c r="B185" s="1" t="s">
        <v>384</v>
      </c>
      <c r="C185" s="1" t="s">
        <v>404</v>
      </c>
      <c r="D185" s="1"/>
      <c r="E185" s="2">
        <v>9791095990130</v>
      </c>
      <c r="F185" s="4" t="s">
        <v>386</v>
      </c>
      <c r="G185" s="3" t="str">
        <f>HYPERLINK("http://books.openedition.org/europhilosophie/339","http://books.openedition.org/europhilosophie/339")</f>
        <v>http://books.openedition.org/europhilosophie/339</v>
      </c>
      <c r="H185" s="6">
        <v>21.3</v>
      </c>
      <c r="I185" s="1">
        <v>7.03</v>
      </c>
    </row>
    <row r="186" spans="1:9" ht="12">
      <c r="A186" s="1" t="s">
        <v>407</v>
      </c>
      <c r="B186" s="1" t="s">
        <v>384</v>
      </c>
      <c r="C186" s="1" t="s">
        <v>408</v>
      </c>
      <c r="D186" s="1"/>
      <c r="E186" s="2">
        <v>9791095990147</v>
      </c>
      <c r="F186" s="4" t="s">
        <v>386</v>
      </c>
      <c r="G186" s="3" t="str">
        <f>HYPERLINK("http://books.openedition.org/europhilosophie/298","http://books.openedition.org/europhilosophie/298")</f>
        <v>http://books.openedition.org/europhilosophie/298</v>
      </c>
      <c r="H186" s="6">
        <v>23.65</v>
      </c>
      <c r="I186" s="1">
        <v>7.8</v>
      </c>
    </row>
    <row r="187" spans="1:9" ht="12">
      <c r="A187" s="1" t="s">
        <v>409</v>
      </c>
      <c r="B187" s="1" t="s">
        <v>384</v>
      </c>
      <c r="C187" s="1" t="s">
        <v>408</v>
      </c>
      <c r="D187" s="1"/>
      <c r="E187" s="2">
        <v>9791095990154</v>
      </c>
      <c r="F187" s="4" t="s">
        <v>386</v>
      </c>
      <c r="G187" s="3" t="str">
        <f>HYPERLINK("http://books.openedition.org/europhilosophie/350","http://books.openedition.org/europhilosophie/350")</f>
        <v>http://books.openedition.org/europhilosophie/350</v>
      </c>
      <c r="H187" s="6">
        <v>23.65</v>
      </c>
      <c r="I187" s="1">
        <v>7.8</v>
      </c>
    </row>
    <row r="188" spans="1:9" ht="12">
      <c r="A188" s="1" t="s">
        <v>410</v>
      </c>
      <c r="B188" s="1" t="s">
        <v>384</v>
      </c>
      <c r="C188" s="1" t="s">
        <v>408</v>
      </c>
      <c r="D188" s="1"/>
      <c r="E188" s="2">
        <v>9791095990161</v>
      </c>
      <c r="F188" s="4" t="s">
        <v>386</v>
      </c>
      <c r="G188" s="3" t="str">
        <f>HYPERLINK("http://books.openedition.org/europhilosophie/363","http://books.openedition.org/europhilosophie/363")</f>
        <v>http://books.openedition.org/europhilosophie/363</v>
      </c>
      <c r="H188" s="6">
        <v>23.65</v>
      </c>
      <c r="I188" s="1">
        <v>7.8</v>
      </c>
    </row>
    <row r="189" spans="1:9" ht="12">
      <c r="A189" s="1" t="s">
        <v>411</v>
      </c>
      <c r="B189" s="1" t="s">
        <v>384</v>
      </c>
      <c r="C189" s="1" t="s">
        <v>412</v>
      </c>
      <c r="D189" s="1"/>
      <c r="E189" s="2">
        <v>9791095990178</v>
      </c>
      <c r="F189" s="4" t="s">
        <v>386</v>
      </c>
      <c r="G189" s="3" t="str">
        <f>HYPERLINK("http://books.openedition.org/europhilosophie/258","http://books.openedition.org/europhilosophie/258")</f>
        <v>http://books.openedition.org/europhilosophie/258</v>
      </c>
      <c r="H189" s="6">
        <v>23.65</v>
      </c>
      <c r="I189" s="1">
        <v>7.8</v>
      </c>
    </row>
    <row r="190" spans="1:9" ht="12">
      <c r="A190" s="1" t="s">
        <v>413</v>
      </c>
      <c r="B190" s="1" t="s">
        <v>384</v>
      </c>
      <c r="C190" s="1" t="s">
        <v>412</v>
      </c>
      <c r="D190" s="1"/>
      <c r="E190" s="2">
        <v>9791095990185</v>
      </c>
      <c r="F190" s="4" t="s">
        <v>386</v>
      </c>
      <c r="G190" s="3" t="str">
        <f>HYPERLINK("http://books.openedition.org/europhilosophie/479","http://books.openedition.org/europhilosophie/479")</f>
        <v>http://books.openedition.org/europhilosophie/479</v>
      </c>
      <c r="H190" s="6">
        <v>23.65</v>
      </c>
      <c r="I190" s="1">
        <v>7.8</v>
      </c>
    </row>
    <row r="191" spans="1:9" ht="12">
      <c r="A191" s="1" t="s">
        <v>414</v>
      </c>
      <c r="B191" s="1" t="s">
        <v>384</v>
      </c>
      <c r="C191" s="1" t="s">
        <v>412</v>
      </c>
      <c r="D191" s="1"/>
      <c r="E191" s="2">
        <v>9791095990192</v>
      </c>
      <c r="F191" s="4" t="s">
        <v>386</v>
      </c>
      <c r="G191" s="3" t="str">
        <f>HYPERLINK("http://books.openedition.org/europhilosophie/487","http://books.openedition.org/europhilosophie/487")</f>
        <v>http://books.openedition.org/europhilosophie/487</v>
      </c>
      <c r="H191" s="6">
        <v>23.65</v>
      </c>
      <c r="I191" s="1">
        <v>7.8</v>
      </c>
    </row>
    <row r="192" spans="1:9" ht="12">
      <c r="A192" s="1" t="s">
        <v>415</v>
      </c>
      <c r="B192" s="1" t="s">
        <v>109</v>
      </c>
      <c r="C192" s="1" t="s">
        <v>416</v>
      </c>
      <c r="D192" s="2">
        <v>9782847888553</v>
      </c>
      <c r="E192" s="2">
        <v>9782847888577</v>
      </c>
      <c r="F192" s="4" t="s">
        <v>386</v>
      </c>
      <c r="G192" s="3" t="str">
        <f>HYPERLINK("http://books.openedition.org/enseditions/7382","http://books.openedition.org/enseditions/7382")</f>
        <v>http://books.openedition.org/enseditions/7382</v>
      </c>
      <c r="H192" s="6">
        <v>44</v>
      </c>
      <c r="I192" s="1">
        <v>14.52</v>
      </c>
    </row>
    <row r="193" spans="1:9" ht="12">
      <c r="A193" s="1" t="s">
        <v>417</v>
      </c>
      <c r="B193" s="1" t="s">
        <v>27</v>
      </c>
      <c r="C193" s="1" t="s">
        <v>418</v>
      </c>
      <c r="D193" s="1"/>
      <c r="E193" s="2">
        <v>9782722604599</v>
      </c>
      <c r="F193" s="4" t="s">
        <v>386</v>
      </c>
      <c r="G193" s="3" t="str">
        <f>HYPERLINK("http://books.openedition.org/cdf/4601","http://books.openedition.org/cdf/4601")</f>
        <v>http://books.openedition.org/cdf/4601</v>
      </c>
      <c r="H193" s="6">
        <v>37.5</v>
      </c>
      <c r="I193" s="1">
        <v>12.38</v>
      </c>
    </row>
    <row r="194" spans="1:9" ht="12">
      <c r="A194" s="1" t="s">
        <v>419</v>
      </c>
      <c r="B194" s="1" t="s">
        <v>27</v>
      </c>
      <c r="C194" s="1" t="s">
        <v>418</v>
      </c>
      <c r="D194" s="1"/>
      <c r="E194" s="2">
        <v>9782722604605</v>
      </c>
      <c r="F194" s="4" t="s">
        <v>386</v>
      </c>
      <c r="G194" s="3" t="str">
        <f>HYPERLINK("http://books.openedition.org/cdf/4624","http://books.openedition.org/cdf/4624")</f>
        <v>http://books.openedition.org/cdf/4624</v>
      </c>
      <c r="H194" s="6">
        <v>25</v>
      </c>
      <c r="I194" s="1">
        <v>8.25</v>
      </c>
    </row>
    <row r="195" spans="1:9" ht="12">
      <c r="A195" s="1" t="s">
        <v>420</v>
      </c>
      <c r="B195" s="1" t="s">
        <v>20</v>
      </c>
      <c r="C195" s="1" t="s">
        <v>421</v>
      </c>
      <c r="D195" s="2">
        <v>9782735117598</v>
      </c>
      <c r="E195" s="2">
        <v>9782735122783</v>
      </c>
      <c r="F195" s="4" t="s">
        <v>158</v>
      </c>
      <c r="G195" s="3" t="str">
        <f>HYPERLINK("http://books.openedition.org/editionsmsh/4368","http://books.openedition.org/editionsmsh/4368")</f>
        <v>http://books.openedition.org/editionsmsh/4368</v>
      </c>
      <c r="H195" s="6">
        <v>45</v>
      </c>
      <c r="I195" s="1">
        <v>14.85</v>
      </c>
    </row>
    <row r="196" spans="1:9" ht="12">
      <c r="A196" s="1" t="s">
        <v>422</v>
      </c>
      <c r="B196" s="1" t="s">
        <v>20</v>
      </c>
      <c r="C196" s="1" t="s">
        <v>423</v>
      </c>
      <c r="D196" s="2">
        <v>9782735120925</v>
      </c>
      <c r="E196" s="2">
        <v>9782735122691</v>
      </c>
      <c r="F196" s="4" t="s">
        <v>356</v>
      </c>
      <c r="G196" s="3" t="str">
        <f>HYPERLINK("http://books.openedition.org/editionsmsh/5689","http://books.openedition.org/editionsmsh/5689")</f>
        <v>http://books.openedition.org/editionsmsh/5689</v>
      </c>
      <c r="H196" s="6">
        <v>32.5</v>
      </c>
      <c r="I196" s="1">
        <v>10.73</v>
      </c>
    </row>
    <row r="197" spans="1:9" ht="12">
      <c r="A197" s="1" t="s">
        <v>424</v>
      </c>
      <c r="B197" s="1" t="s">
        <v>20</v>
      </c>
      <c r="C197" s="1" t="s">
        <v>425</v>
      </c>
      <c r="D197" s="2">
        <v>9782735123803</v>
      </c>
      <c r="E197" s="2">
        <v>9782735123889</v>
      </c>
      <c r="F197" s="4" t="s">
        <v>386</v>
      </c>
      <c r="G197" s="3" t="str">
        <f>HYPERLINK("http://books.openedition.org/editionsmsh/10377","http://books.openedition.org/editionsmsh/10377")</f>
        <v>http://books.openedition.org/editionsmsh/10377</v>
      </c>
      <c r="H197" s="6">
        <v>47.5</v>
      </c>
      <c r="I197" s="1">
        <v>15.68</v>
      </c>
    </row>
    <row r="198" spans="7:8" ht="12">
      <c r="G198" t="s">
        <v>426</v>
      </c>
      <c r="H198">
        <f>SUM(H2:H197)</f>
        <v>6270.199999999997</v>
      </c>
    </row>
  </sheetData>
  <sheetProtection/>
  <printOptions horizontalCentered="1"/>
  <pageMargins left="0.25" right="0.25" top="0.75" bottom="0.75" header="0.3" footer="0.3"/>
  <pageSetup firstPageNumber="1" useFirstPageNumber="1" fitToHeight="0" fitToWidth="1" horizontalDpi="300" verticalDpi="300" orientation="landscape" pageOrder="overThenDown" paperSize="9" scale="71" r:id="rId1"/>
  <headerFooter alignWithMargins="0">
    <oddHeader>&amp;L&amp;F&amp;C&amp;P&amp;R&amp;A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darlin</dc:creator>
  <cp:keywords/>
  <dc:description/>
  <cp:lastModifiedBy>christine darlin</cp:lastModifiedBy>
  <cp:lastPrinted>2017-11-24T16:28:22Z</cp:lastPrinted>
  <dcterms:created xsi:type="dcterms:W3CDTF">2017-11-24T16:25:20Z</dcterms:created>
  <dcterms:modified xsi:type="dcterms:W3CDTF">2017-11-24T16:33:02Z</dcterms:modified>
  <cp:category/>
  <cp:version/>
  <cp:contentType/>
  <cp:contentStatus/>
</cp:coreProperties>
</file>